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ropbox\Basil PoC\Light curves\High Light\Assymmetric Positive Wave\Data\Light Curves\Processed\A-Q\"/>
    </mc:Choice>
  </mc:AlternateContent>
  <bookViews>
    <workbookView xWindow="240" yWindow="20" windowWidth="16100" windowHeight="9660"/>
  </bookViews>
  <sheets>
    <sheet name="Measurements" sheetId="1" r:id="rId1"/>
    <sheet name="Remarks" sheetId="2" r:id="rId2"/>
  </sheets>
  <calcPr calcId="152511"/>
</workbook>
</file>

<file path=xl/calcChain.xml><?xml version="1.0" encoding="utf-8"?>
<calcChain xmlns="http://schemas.openxmlformats.org/spreadsheetml/2006/main">
  <c r="BM30" i="1" l="1"/>
  <c r="BL30" i="1"/>
  <c r="BJ30" i="1"/>
  <c r="BK30" i="1" s="1"/>
  <c r="BG30" i="1"/>
  <c r="BF30" i="1"/>
  <c r="BE30" i="1"/>
  <c r="BD30" i="1"/>
  <c r="BH30" i="1" s="1"/>
  <c r="BI30" i="1" s="1"/>
  <c r="BC30" i="1"/>
  <c r="AX30" i="1" s="1"/>
  <c r="AZ30" i="1"/>
  <c r="AS30" i="1"/>
  <c r="AL30" i="1"/>
  <c r="AM30" i="1" s="1"/>
  <c r="AG30" i="1"/>
  <c r="AE30" i="1" s="1"/>
  <c r="H30" i="1" s="1"/>
  <c r="AV30" i="1" s="1"/>
  <c r="W30" i="1"/>
  <c r="V30" i="1"/>
  <c r="U30" i="1" s="1"/>
  <c r="N30" i="1"/>
  <c r="L30" i="1"/>
  <c r="BM29" i="1"/>
  <c r="BL29" i="1"/>
  <c r="BK29" i="1" s="1"/>
  <c r="BJ29" i="1"/>
  <c r="BG29" i="1"/>
  <c r="BF29" i="1"/>
  <c r="BE29" i="1"/>
  <c r="BD29" i="1"/>
  <c r="BH29" i="1" s="1"/>
  <c r="BI29" i="1" s="1"/>
  <c r="BC29" i="1"/>
  <c r="AX29" i="1" s="1"/>
  <c r="AZ29" i="1"/>
  <c r="AS29" i="1"/>
  <c r="AL29" i="1"/>
  <c r="AM29" i="1" s="1"/>
  <c r="AG29" i="1"/>
  <c r="AE29" i="1"/>
  <c r="W29" i="1"/>
  <c r="V29" i="1"/>
  <c r="U29" i="1" s="1"/>
  <c r="N29" i="1"/>
  <c r="I29" i="1"/>
  <c r="BM28" i="1"/>
  <c r="BL28" i="1"/>
  <c r="BJ28" i="1"/>
  <c r="BG28" i="1"/>
  <c r="BF28" i="1"/>
  <c r="BE28" i="1"/>
  <c r="BD28" i="1"/>
  <c r="BH28" i="1" s="1"/>
  <c r="BI28" i="1" s="1"/>
  <c r="BC28" i="1"/>
  <c r="AX28" i="1" s="1"/>
  <c r="AZ28" i="1"/>
  <c r="AS28" i="1"/>
  <c r="AL28" i="1"/>
  <c r="AM28" i="1" s="1"/>
  <c r="AG28" i="1"/>
  <c r="AE28" i="1" s="1"/>
  <c r="AF28" i="1" s="1"/>
  <c r="W28" i="1"/>
  <c r="V28" i="1"/>
  <c r="U28" i="1" s="1"/>
  <c r="N28" i="1"/>
  <c r="BM27" i="1"/>
  <c r="BL27" i="1"/>
  <c r="BJ27" i="1"/>
  <c r="BK27" i="1" s="1"/>
  <c r="AU27" i="1" s="1"/>
  <c r="AW27" i="1" s="1"/>
  <c r="BG27" i="1"/>
  <c r="BF27" i="1"/>
  <c r="BE27" i="1"/>
  <c r="BD27" i="1"/>
  <c r="BH27" i="1" s="1"/>
  <c r="BI27" i="1" s="1"/>
  <c r="BC27" i="1"/>
  <c r="AX27" i="1" s="1"/>
  <c r="AZ27" i="1"/>
  <c r="AS27" i="1"/>
  <c r="AM27" i="1"/>
  <c r="AL27" i="1"/>
  <c r="AG27" i="1"/>
  <c r="AE27" i="1" s="1"/>
  <c r="G27" i="1" s="1"/>
  <c r="Y27" i="1" s="1"/>
  <c r="W27" i="1"/>
  <c r="U27" i="1" s="1"/>
  <c r="V27" i="1"/>
  <c r="N27" i="1"/>
  <c r="BM26" i="1"/>
  <c r="BL26" i="1"/>
  <c r="BJ26" i="1"/>
  <c r="BK26" i="1" s="1"/>
  <c r="BG26" i="1"/>
  <c r="BF26" i="1"/>
  <c r="BE26" i="1"/>
  <c r="BD26" i="1"/>
  <c r="BH26" i="1" s="1"/>
  <c r="BI26" i="1" s="1"/>
  <c r="BC26" i="1"/>
  <c r="AX26" i="1" s="1"/>
  <c r="AZ26" i="1"/>
  <c r="AS26" i="1"/>
  <c r="AL26" i="1"/>
  <c r="AM26" i="1" s="1"/>
  <c r="AG26" i="1"/>
  <c r="AE26" i="1" s="1"/>
  <c r="H26" i="1" s="1"/>
  <c r="AV26" i="1" s="1"/>
  <c r="W26" i="1"/>
  <c r="V26" i="1"/>
  <c r="U26" i="1" s="1"/>
  <c r="N26" i="1"/>
  <c r="BM25" i="1"/>
  <c r="BL25" i="1"/>
  <c r="BK25" i="1"/>
  <c r="AU25" i="1" s="1"/>
  <c r="BJ25" i="1"/>
  <c r="BG25" i="1"/>
  <c r="BF25" i="1"/>
  <c r="BE25" i="1"/>
  <c r="BD25" i="1"/>
  <c r="BH25" i="1" s="1"/>
  <c r="BI25" i="1" s="1"/>
  <c r="BC25" i="1"/>
  <c r="AX25" i="1" s="1"/>
  <c r="AZ25" i="1"/>
  <c r="AW25" i="1"/>
  <c r="AS25" i="1"/>
  <c r="AL25" i="1"/>
  <c r="AM25" i="1" s="1"/>
  <c r="AG25" i="1"/>
  <c r="AE25" i="1" s="1"/>
  <c r="I25" i="1" s="1"/>
  <c r="W25" i="1"/>
  <c r="V25" i="1"/>
  <c r="U25" i="1"/>
  <c r="N25" i="1"/>
  <c r="BM24" i="1"/>
  <c r="BL24" i="1"/>
  <c r="BJ24" i="1"/>
  <c r="BK24" i="1" s="1"/>
  <c r="BG24" i="1"/>
  <c r="BF24" i="1"/>
  <c r="BE24" i="1"/>
  <c r="BD24" i="1"/>
  <c r="BH24" i="1" s="1"/>
  <c r="BI24" i="1" s="1"/>
  <c r="BC24" i="1"/>
  <c r="AX24" i="1" s="1"/>
  <c r="AZ24" i="1"/>
  <c r="AS24" i="1"/>
  <c r="AL24" i="1"/>
  <c r="AM24" i="1" s="1"/>
  <c r="AG24" i="1"/>
  <c r="AE24" i="1" s="1"/>
  <c r="AF24" i="1" s="1"/>
  <c r="W24" i="1"/>
  <c r="V24" i="1"/>
  <c r="U24" i="1" s="1"/>
  <c r="N24" i="1"/>
  <c r="BM23" i="1"/>
  <c r="BL23" i="1"/>
  <c r="BJ23" i="1"/>
  <c r="BK23" i="1" s="1"/>
  <c r="AU23" i="1" s="1"/>
  <c r="AW23" i="1" s="1"/>
  <c r="BG23" i="1"/>
  <c r="BF23" i="1"/>
  <c r="BE23" i="1"/>
  <c r="BD23" i="1"/>
  <c r="BH23" i="1" s="1"/>
  <c r="BI23" i="1" s="1"/>
  <c r="BC23" i="1"/>
  <c r="AX23" i="1" s="1"/>
  <c r="AZ23" i="1"/>
  <c r="AS23" i="1"/>
  <c r="AL23" i="1"/>
  <c r="AM23" i="1" s="1"/>
  <c r="AG23" i="1"/>
  <c r="AE23" i="1" s="1"/>
  <c r="G23" i="1" s="1"/>
  <c r="Y23" i="1" s="1"/>
  <c r="W23" i="1"/>
  <c r="U23" i="1" s="1"/>
  <c r="V23" i="1"/>
  <c r="N23" i="1"/>
  <c r="BM22" i="1"/>
  <c r="BL22" i="1"/>
  <c r="BJ22" i="1"/>
  <c r="BK22" i="1" s="1"/>
  <c r="BG22" i="1"/>
  <c r="BF22" i="1"/>
  <c r="BE22" i="1"/>
  <c r="BD22" i="1"/>
  <c r="BH22" i="1" s="1"/>
  <c r="BI22" i="1" s="1"/>
  <c r="BC22" i="1"/>
  <c r="AX22" i="1" s="1"/>
  <c r="AZ22" i="1"/>
  <c r="AS22" i="1"/>
  <c r="AL22" i="1"/>
  <c r="AM22" i="1" s="1"/>
  <c r="AG22" i="1"/>
  <c r="AE22" i="1" s="1"/>
  <c r="L22" i="1" s="1"/>
  <c r="W22" i="1"/>
  <c r="V22" i="1"/>
  <c r="U22" i="1" s="1"/>
  <c r="N22" i="1"/>
  <c r="BM21" i="1"/>
  <c r="BL21" i="1"/>
  <c r="BJ21" i="1"/>
  <c r="BK21" i="1" s="1"/>
  <c r="BG21" i="1"/>
  <c r="BF21" i="1"/>
  <c r="BE21" i="1"/>
  <c r="BD21" i="1"/>
  <c r="BH21" i="1" s="1"/>
  <c r="BI21" i="1" s="1"/>
  <c r="BC21" i="1"/>
  <c r="AX21" i="1" s="1"/>
  <c r="AZ21" i="1"/>
  <c r="AS21" i="1"/>
  <c r="AL21" i="1"/>
  <c r="AM21" i="1" s="1"/>
  <c r="AG21" i="1"/>
  <c r="AE21" i="1" s="1"/>
  <c r="W21" i="1"/>
  <c r="U21" i="1" s="1"/>
  <c r="V21" i="1"/>
  <c r="N21" i="1"/>
  <c r="BM20" i="1"/>
  <c r="BL20" i="1"/>
  <c r="BJ20" i="1"/>
  <c r="BG20" i="1"/>
  <c r="BF20" i="1"/>
  <c r="BE20" i="1"/>
  <c r="BD20" i="1"/>
  <c r="BH20" i="1" s="1"/>
  <c r="BI20" i="1" s="1"/>
  <c r="BC20" i="1"/>
  <c r="AX20" i="1" s="1"/>
  <c r="AZ20" i="1"/>
  <c r="AS20" i="1"/>
  <c r="AL20" i="1"/>
  <c r="AM20" i="1" s="1"/>
  <c r="AG20" i="1"/>
  <c r="AE20" i="1" s="1"/>
  <c r="AF20" i="1" s="1"/>
  <c r="W20" i="1"/>
  <c r="V20" i="1"/>
  <c r="U20" i="1" s="1"/>
  <c r="N20" i="1"/>
  <c r="BM19" i="1"/>
  <c r="BL19" i="1"/>
  <c r="BJ19" i="1"/>
  <c r="BK19" i="1" s="1"/>
  <c r="BG19" i="1"/>
  <c r="BF19" i="1"/>
  <c r="BE19" i="1"/>
  <c r="BD19" i="1"/>
  <c r="BH19" i="1" s="1"/>
  <c r="BI19" i="1" s="1"/>
  <c r="BC19" i="1"/>
  <c r="AX19" i="1" s="1"/>
  <c r="AZ19" i="1"/>
  <c r="AS19" i="1"/>
  <c r="AM19" i="1"/>
  <c r="AL19" i="1"/>
  <c r="AG19" i="1"/>
  <c r="AE19" i="1"/>
  <c r="L19" i="1" s="1"/>
  <c r="W19" i="1"/>
  <c r="U19" i="1" s="1"/>
  <c r="V19" i="1"/>
  <c r="N19" i="1"/>
  <c r="AU29" i="1" l="1"/>
  <c r="AW29" i="1" s="1"/>
  <c r="Q29" i="1"/>
  <c r="AU19" i="1"/>
  <c r="AW19" i="1" s="1"/>
  <c r="Q19" i="1"/>
  <c r="AU21" i="1"/>
  <c r="AW21" i="1" s="1"/>
  <c r="Q21" i="1"/>
  <c r="L20" i="1"/>
  <c r="L26" i="1"/>
  <c r="I19" i="1"/>
  <c r="Q23" i="1"/>
  <c r="Q25" i="1"/>
  <c r="Q27" i="1"/>
  <c r="L21" i="1"/>
  <c r="H21" i="1"/>
  <c r="AV21" i="1" s="1"/>
  <c r="AY21" i="1" s="1"/>
  <c r="AF21" i="1"/>
  <c r="I21" i="1"/>
  <c r="G21" i="1"/>
  <c r="AY26" i="1"/>
  <c r="R21" i="1"/>
  <c r="S21" i="1" s="1"/>
  <c r="Z21" i="1" s="1"/>
  <c r="L25" i="1"/>
  <c r="H25" i="1"/>
  <c r="AV25" i="1" s="1"/>
  <c r="AY25" i="1" s="1"/>
  <c r="G25" i="1"/>
  <c r="AF25" i="1"/>
  <c r="AU26" i="1"/>
  <c r="Q26" i="1"/>
  <c r="AF19" i="1"/>
  <c r="Q24" i="1"/>
  <c r="AU24" i="1"/>
  <c r="G26" i="1"/>
  <c r="AF26" i="1"/>
  <c r="I26" i="1"/>
  <c r="L29" i="1"/>
  <c r="H29" i="1"/>
  <c r="AV29" i="1" s="1"/>
  <c r="AY29" i="1" s="1"/>
  <c r="G29" i="1"/>
  <c r="R29" i="1" s="1"/>
  <c r="S29" i="1" s="1"/>
  <c r="AF29" i="1"/>
  <c r="AU30" i="1"/>
  <c r="AY30" i="1" s="1"/>
  <c r="Q30" i="1"/>
  <c r="G22" i="1"/>
  <c r="AF22" i="1"/>
  <c r="I22" i="1"/>
  <c r="AW30" i="1"/>
  <c r="G19" i="1"/>
  <c r="H20" i="1"/>
  <c r="AV20" i="1" s="1"/>
  <c r="H22" i="1"/>
  <c r="AV22" i="1" s="1"/>
  <c r="AF23" i="1"/>
  <c r="I23" i="1"/>
  <c r="L23" i="1"/>
  <c r="H23" i="1"/>
  <c r="AV23" i="1" s="1"/>
  <c r="AY23" i="1" s="1"/>
  <c r="R23" i="1"/>
  <c r="S23" i="1" s="1"/>
  <c r="I24" i="1"/>
  <c r="L24" i="1"/>
  <c r="H24" i="1"/>
  <c r="AV24" i="1" s="1"/>
  <c r="AY24" i="1" s="1"/>
  <c r="G24" i="1"/>
  <c r="BK28" i="1"/>
  <c r="G30" i="1"/>
  <c r="AF30" i="1"/>
  <c r="I30" i="1"/>
  <c r="AW24" i="1"/>
  <c r="H19" i="1"/>
  <c r="AV19" i="1" s="1"/>
  <c r="I20" i="1"/>
  <c r="G20" i="1"/>
  <c r="BK20" i="1"/>
  <c r="AU22" i="1"/>
  <c r="AW22" i="1" s="1"/>
  <c r="Q22" i="1"/>
  <c r="R25" i="1"/>
  <c r="S25" i="1" s="1"/>
  <c r="Z25" i="1" s="1"/>
  <c r="AW26" i="1"/>
  <c r="AF27" i="1"/>
  <c r="I27" i="1"/>
  <c r="L27" i="1"/>
  <c r="H27" i="1"/>
  <c r="AV27" i="1" s="1"/>
  <c r="AY27" i="1" s="1"/>
  <c r="R27" i="1"/>
  <c r="S27" i="1" s="1"/>
  <c r="Z27" i="1" s="1"/>
  <c r="I28" i="1"/>
  <c r="L28" i="1"/>
  <c r="H28" i="1"/>
  <c r="AV28" i="1" s="1"/>
  <c r="G28" i="1"/>
  <c r="AY19" i="1" l="1"/>
  <c r="T29" i="1"/>
  <c r="X29" i="1" s="1"/>
  <c r="AA29" i="1"/>
  <c r="Z29" i="1"/>
  <c r="Y30" i="1"/>
  <c r="AY22" i="1"/>
  <c r="T25" i="1"/>
  <c r="X25" i="1" s="1"/>
  <c r="AA25" i="1"/>
  <c r="Q20" i="1"/>
  <c r="AU20" i="1"/>
  <c r="AW20" i="1" s="1"/>
  <c r="Q28" i="1"/>
  <c r="AU28" i="1"/>
  <c r="AW28" i="1" s="1"/>
  <c r="Y24" i="1"/>
  <c r="Y26" i="1"/>
  <c r="R26" i="1"/>
  <c r="S26" i="1" s="1"/>
  <c r="Y28" i="1"/>
  <c r="Y20" i="1"/>
  <c r="O27" i="1"/>
  <c r="M27" i="1" s="1"/>
  <c r="P27" i="1" s="1"/>
  <c r="J27" i="1" s="1"/>
  <c r="K27" i="1" s="1"/>
  <c r="T23" i="1"/>
  <c r="X23" i="1" s="1"/>
  <c r="AA23" i="1"/>
  <c r="O23" i="1"/>
  <c r="M23" i="1" s="1"/>
  <c r="P23" i="1" s="1"/>
  <c r="J23" i="1" s="1"/>
  <c r="K23" i="1" s="1"/>
  <c r="AY20" i="1"/>
  <c r="Y22" i="1"/>
  <c r="O29" i="1"/>
  <c r="M29" i="1" s="1"/>
  <c r="P29" i="1" s="1"/>
  <c r="J29" i="1" s="1"/>
  <c r="K29" i="1" s="1"/>
  <c r="Y29" i="1"/>
  <c r="T21" i="1"/>
  <c r="X21" i="1" s="1"/>
  <c r="AA21" i="1"/>
  <c r="O21" i="1"/>
  <c r="M21" i="1" s="1"/>
  <c r="P21" i="1" s="1"/>
  <c r="J21" i="1" s="1"/>
  <c r="K21" i="1" s="1"/>
  <c r="Y21" i="1"/>
  <c r="T27" i="1"/>
  <c r="X27" i="1" s="1"/>
  <c r="AA27" i="1"/>
  <c r="AB27" i="1" s="1"/>
  <c r="R22" i="1"/>
  <c r="S22" i="1" s="1"/>
  <c r="O22" i="1" s="1"/>
  <c r="M22" i="1" s="1"/>
  <c r="P22" i="1" s="1"/>
  <c r="J22" i="1" s="1"/>
  <c r="K22" i="1" s="1"/>
  <c r="Y19" i="1"/>
  <c r="Z23" i="1"/>
  <c r="R30" i="1"/>
  <c r="S30" i="1" s="1"/>
  <c r="O30" i="1" s="1"/>
  <c r="M30" i="1" s="1"/>
  <c r="P30" i="1" s="1"/>
  <c r="J30" i="1" s="1"/>
  <c r="K30" i="1" s="1"/>
  <c r="R24" i="1"/>
  <c r="S24" i="1" s="1"/>
  <c r="O24" i="1" s="1"/>
  <c r="M24" i="1" s="1"/>
  <c r="P24" i="1" s="1"/>
  <c r="J24" i="1" s="1"/>
  <c r="K24" i="1" s="1"/>
  <c r="R19" i="1"/>
  <c r="S19" i="1" s="1"/>
  <c r="O25" i="1"/>
  <c r="M25" i="1" s="1"/>
  <c r="P25" i="1" s="1"/>
  <c r="J25" i="1" s="1"/>
  <c r="K25" i="1" s="1"/>
  <c r="Y25" i="1"/>
  <c r="AB21" i="1" l="1"/>
  <c r="AY28" i="1"/>
  <c r="T19" i="1"/>
  <c r="X19" i="1" s="1"/>
  <c r="AA19" i="1"/>
  <c r="Z19" i="1"/>
  <c r="AB23" i="1"/>
  <c r="AA26" i="1"/>
  <c r="T26" i="1"/>
  <c r="X26" i="1" s="1"/>
  <c r="Z26" i="1"/>
  <c r="O26" i="1"/>
  <c r="M26" i="1" s="1"/>
  <c r="P26" i="1" s="1"/>
  <c r="J26" i="1" s="1"/>
  <c r="K26" i="1" s="1"/>
  <c r="R28" i="1"/>
  <c r="S28" i="1" s="1"/>
  <c r="T24" i="1"/>
  <c r="X24" i="1" s="1"/>
  <c r="AA24" i="1"/>
  <c r="Z24" i="1"/>
  <c r="AA22" i="1"/>
  <c r="T22" i="1"/>
  <c r="X22" i="1" s="1"/>
  <c r="Z22" i="1"/>
  <c r="O19" i="1"/>
  <c r="M19" i="1" s="1"/>
  <c r="P19" i="1" s="1"/>
  <c r="J19" i="1" s="1"/>
  <c r="K19" i="1" s="1"/>
  <c r="R20" i="1"/>
  <c r="S20" i="1" s="1"/>
  <c r="AB29" i="1"/>
  <c r="AA30" i="1"/>
  <c r="T30" i="1"/>
  <c r="X30" i="1" s="1"/>
  <c r="Z30" i="1"/>
  <c r="AB25" i="1"/>
  <c r="AB30" i="1" l="1"/>
  <c r="AB24" i="1"/>
  <c r="T28" i="1"/>
  <c r="X28" i="1" s="1"/>
  <c r="AA28" i="1"/>
  <c r="Z28" i="1"/>
  <c r="O28" i="1"/>
  <c r="M28" i="1" s="1"/>
  <c r="P28" i="1" s="1"/>
  <c r="J28" i="1" s="1"/>
  <c r="K28" i="1" s="1"/>
  <c r="AB19" i="1"/>
  <c r="AA20" i="1"/>
  <c r="Z20" i="1"/>
  <c r="T20" i="1"/>
  <c r="X20" i="1" s="1"/>
  <c r="O20" i="1"/>
  <c r="M20" i="1" s="1"/>
  <c r="P20" i="1" s="1"/>
  <c r="J20" i="1" s="1"/>
  <c r="K20" i="1" s="1"/>
  <c r="AB22" i="1"/>
  <c r="AB26" i="1"/>
  <c r="AB20" i="1" l="1"/>
  <c r="AB28" i="1"/>
</calcChain>
</file>

<file path=xl/sharedStrings.xml><?xml version="1.0" encoding="utf-8"?>
<sst xmlns="http://schemas.openxmlformats.org/spreadsheetml/2006/main" count="643" uniqueCount="349">
  <si>
    <t>File opened</t>
  </si>
  <si>
    <t>2020-09-11 08:41:26</t>
  </si>
  <si>
    <t>Console s/n</t>
  </si>
  <si>
    <t>68C-811876</t>
  </si>
  <si>
    <t>Console ver</t>
  </si>
  <si>
    <t>Bluestem v.1.4.05</t>
  </si>
  <si>
    <t>Scripts ver</t>
  </si>
  <si>
    <t>2020.04  1.4.05, May 2020</t>
  </si>
  <si>
    <t>Head s/n</t>
  </si>
  <si>
    <t>68H-711866</t>
  </si>
  <si>
    <t>Head ver</t>
  </si>
  <si>
    <t>1.4.2</t>
  </si>
  <si>
    <t>Head cal</t>
  </si>
  <si>
    <t>{"co2aspan2": "-0.0274214", "h2obspan2a": "0.0949969", "h2obspan2b": "0.102394", "h2oaspan1": "1.07388", "oxygen": "21", "flowazero": "0.27548", "h2obspan2": "0", "co2bzero": "0.94549", "co2bspanconc2": "298.9", "flowmeterzero": "0.986842", "h2oaspan2a": "0.0954223", "co2bspan2a": "0.194368", "tazero": "0.0398865", "tbzero": "0.120966", "chamberpressurezero": "2.6539", "ssb_ref": "35601.5", "co2aspanconc1": "993", "ssa_ref": "39980.7", "h2oaspanconc2": "0", "flowbzero": "0.30576", "h2obspan1": "1.07787", "h2obzero": "1.03183", "co2bspan2": "-0.0290863", "h2oaspan2": "0", "co2aspan2b": "0.187145", "h2obspanconc1": "19.41", "co2bspan1": "0.961123", "co2bspanconc1": "993", "h2oazero": "1.03102", "h2oaspanconc1": "19.41", "h2oaspan2b": "0.102472", "co2azero": "0.914258", "h2obspanconc2": "0", "co2bspan2b": "0.185713", "co2aspanconc2": "298.9", "co2aspan2a": "0.195868", "co2aspan1": "0.960839"}</t>
  </si>
  <si>
    <t>Chamber type</t>
  </si>
  <si>
    <t>6800-01A</t>
  </si>
  <si>
    <t>Chamber s/n</t>
  </si>
  <si>
    <t>MPF-831667</t>
  </si>
  <si>
    <t>Chamber rev</t>
  </si>
  <si>
    <t>0</t>
  </si>
  <si>
    <t>Chamber cal</t>
  </si>
  <si>
    <t>Fluorometer</t>
  </si>
  <si>
    <t>Flr. Version</t>
  </si>
  <si>
    <t>08:41:26</t>
  </si>
  <si>
    <t>Stability Definition:	ΔH2O (Meas2): Slp&lt;0.1 Per=20	ΔCO2 (Meas2): Slp&lt;0.5 Per=20	F (FlrLS): Slp&lt;1 Per=20</t>
  </si>
  <si>
    <t>SysConst</t>
  </si>
  <si>
    <t>AvgTime</t>
  </si>
  <si>
    <t>4</t>
  </si>
  <si>
    <t>Oxygen</t>
  </si>
  <si>
    <t>21</t>
  </si>
  <si>
    <t>ChambConst</t>
  </si>
  <si>
    <t>Chamber</t>
  </si>
  <si>
    <t>Aperture</t>
  </si>
  <si>
    <t>6 cm²</t>
  </si>
  <si>
    <t>blc_a</t>
  </si>
  <si>
    <t>blc_b</t>
  </si>
  <si>
    <t>blc_c</t>
  </si>
  <si>
    <t>blc_d</t>
  </si>
  <si>
    <t>blc_e</t>
  </si>
  <si>
    <t>blc_minS</t>
  </si>
  <si>
    <t>blc_maxS</t>
  </si>
  <si>
    <t>blc_Po</t>
  </si>
  <si>
    <t>Const</t>
  </si>
  <si>
    <t>CustomBLC</t>
  </si>
  <si>
    <t>LTConst</t>
  </si>
  <si>
    <t>deltaTw</t>
  </si>
  <si>
    <t>fT1</t>
  </si>
  <si>
    <t>fT2</t>
  </si>
  <si>
    <t>fTeb</t>
  </si>
  <si>
    <t>LQConst</t>
  </si>
  <si>
    <t>Leaf</t>
  </si>
  <si>
    <t>standard</t>
  </si>
  <si>
    <t>Ambient</t>
  </si>
  <si>
    <t>Sun+Sky</t>
  </si>
  <si>
    <t>abs_ambient</t>
  </si>
  <si>
    <t>abs_redLED</t>
  </si>
  <si>
    <t>abs_greenLED</t>
  </si>
  <si>
    <t>abs_blueLED</t>
  </si>
  <si>
    <t>abs_whiteLED</t>
  </si>
  <si>
    <t>abs_redFlr</t>
  </si>
  <si>
    <t>abs_blueFlr</t>
  </si>
  <si>
    <t>k_ambient</t>
  </si>
  <si>
    <t>k_redLED</t>
  </si>
  <si>
    <t>k_greenLED</t>
  </si>
  <si>
    <t>k_blueLED</t>
  </si>
  <si>
    <t>k_whiteLED</t>
  </si>
  <si>
    <t>k_redFlr</t>
  </si>
  <si>
    <t>k_blueFlr</t>
  </si>
  <si>
    <t>QConst</t>
  </si>
  <si>
    <t>fQ_Amb_in</t>
  </si>
  <si>
    <t>fQ_Amb_out</t>
  </si>
  <si>
    <t>fQ_HeadLS</t>
  </si>
  <si>
    <t>fQ_ConsoleLS</t>
  </si>
  <si>
    <t>fQ_Flr</t>
  </si>
  <si>
    <t>LeakConst</t>
  </si>
  <si>
    <t>fan_a</t>
  </si>
  <si>
    <t>fan_b</t>
  </si>
  <si>
    <t>fan_c</t>
  </si>
  <si>
    <t>fan_d</t>
  </si>
  <si>
    <t>Fs_meas</t>
  </si>
  <si>
    <t>2.7503 76.361 375.441 627.426 871.536 1066.28 1275.23 1444.03</t>
  </si>
  <si>
    <t>Fs_true</t>
  </si>
  <si>
    <t>0.321223 100.768 401.041 601.022 800.139 1000.46 1200.19 1400.97</t>
  </si>
  <si>
    <t>leak_wt</t>
  </si>
  <si>
    <t>Sys</t>
  </si>
  <si>
    <t>GasEx</t>
  </si>
  <si>
    <t>Leak</t>
  </si>
  <si>
    <t>FLR</t>
  </si>
  <si>
    <t>LeafQ</t>
  </si>
  <si>
    <t>Meas</t>
  </si>
  <si>
    <t>FlrLS</t>
  </si>
  <si>
    <t>FlrStats</t>
  </si>
  <si>
    <t>MchEvent</t>
  </si>
  <si>
    <t>Stability</t>
  </si>
  <si>
    <t>MchStatus</t>
  </si>
  <si>
    <t>Status</t>
  </si>
  <si>
    <t>obs</t>
  </si>
  <si>
    <t>time</t>
  </si>
  <si>
    <t>elapsed</t>
  </si>
  <si>
    <t>date</t>
  </si>
  <si>
    <t>hhmmss</t>
  </si>
  <si>
    <t>TIME</t>
  </si>
  <si>
    <t>E</t>
  </si>
  <si>
    <t>A</t>
  </si>
  <si>
    <t>Ca</t>
  </si>
  <si>
    <t>Ci</t>
  </si>
  <si>
    <t>Pci</t>
  </si>
  <si>
    <t>Pca</t>
  </si>
  <si>
    <t>gsw</t>
  </si>
  <si>
    <t>gbw</t>
  </si>
  <si>
    <t>gtw</t>
  </si>
  <si>
    <t>gtc</t>
  </si>
  <si>
    <t>Rabs</t>
  </si>
  <si>
    <t>TleafEB</t>
  </si>
  <si>
    <t>TleafCnd</t>
  </si>
  <si>
    <t>SVPleaf</t>
  </si>
  <si>
    <t>RHcham</t>
  </si>
  <si>
    <t>VPcham</t>
  </si>
  <si>
    <t>SVPcham</t>
  </si>
  <si>
    <t>VPDleaf</t>
  </si>
  <si>
    <t>LatHFlux</t>
  </si>
  <si>
    <t>SenHFlux</t>
  </si>
  <si>
    <t>NetTherm</t>
  </si>
  <si>
    <t>EBSum</t>
  </si>
  <si>
    <t>LeakPct</t>
  </si>
  <si>
    <t>CorrFact</t>
  </si>
  <si>
    <t>CorrFactPct</t>
  </si>
  <si>
    <t>Fan</t>
  </si>
  <si>
    <t>DarkAdaptedID</t>
  </si>
  <si>
    <t>Qmax_d</t>
  </si>
  <si>
    <t>Fo</t>
  </si>
  <si>
    <t>Fm</t>
  </si>
  <si>
    <t>Fv</t>
  </si>
  <si>
    <t>Fv/Fm</t>
  </si>
  <si>
    <t>Adark</t>
  </si>
  <si>
    <t>LightAdaptedID</t>
  </si>
  <si>
    <t>Qmax</t>
  </si>
  <si>
    <t>Fs</t>
  </si>
  <si>
    <t>PhiPS2</t>
  </si>
  <si>
    <t>PS2/1</t>
  </si>
  <si>
    <t>Qabs_fs</t>
  </si>
  <si>
    <t>Afs</t>
  </si>
  <si>
    <t>ETR</t>
  </si>
  <si>
    <t>Fv'/Fm'</t>
  </si>
  <si>
    <t>PhiCO2</t>
  </si>
  <si>
    <t>NPQ</t>
  </si>
  <si>
    <t>DarkPulseID</t>
  </si>
  <si>
    <t>Fo'</t>
  </si>
  <si>
    <t>Fv'</t>
  </si>
  <si>
    <t>qP</t>
  </si>
  <si>
    <t>qN</t>
  </si>
  <si>
    <t>qP_Fo</t>
  </si>
  <si>
    <t>qN_Fo</t>
  </si>
  <si>
    <t>qL</t>
  </si>
  <si>
    <t>1-qL</t>
  </si>
  <si>
    <t>Qin</t>
  </si>
  <si>
    <t>Qabs</t>
  </si>
  <si>
    <t>alpha</t>
  </si>
  <si>
    <t>convert</t>
  </si>
  <si>
    <t>S</t>
  </si>
  <si>
    <t>K</t>
  </si>
  <si>
    <t>Geometry</t>
  </si>
  <si>
    <t>CO2_s</t>
  </si>
  <si>
    <t>CO2_r</t>
  </si>
  <si>
    <t>H2O_s</t>
  </si>
  <si>
    <t>H2O_r</t>
  </si>
  <si>
    <t>CO2_a</t>
  </si>
  <si>
    <t>H2O_a</t>
  </si>
  <si>
    <t>Flow</t>
  </si>
  <si>
    <t>Pa</t>
  </si>
  <si>
    <t>ΔPcham</t>
  </si>
  <si>
    <t>Tair</t>
  </si>
  <si>
    <t>Tleaf</t>
  </si>
  <si>
    <t>Tleaf2</t>
  </si>
  <si>
    <t>Offset</t>
  </si>
  <si>
    <t>Offset2</t>
  </si>
  <si>
    <t>Fan_speed</t>
  </si>
  <si>
    <t>Qamb_in</t>
  </si>
  <si>
    <t>Qamb_out</t>
  </si>
  <si>
    <t>Q</t>
  </si>
  <si>
    <t>f_red</t>
  </si>
  <si>
    <t>f_blue</t>
  </si>
  <si>
    <t>f_farred</t>
  </si>
  <si>
    <t>F</t>
  </si>
  <si>
    <t>Q_modavg</t>
  </si>
  <si>
    <t>F_dc</t>
  </si>
  <si>
    <t>Pc</t>
  </si>
  <si>
    <t>Tled</t>
  </si>
  <si>
    <t>TDigital</t>
  </si>
  <si>
    <t>TPreamp</t>
  </si>
  <si>
    <t>TPwrSpy</t>
  </si>
  <si>
    <t>TDrive</t>
  </si>
  <si>
    <t>Q_red</t>
  </si>
  <si>
    <t>Q_blue</t>
  </si>
  <si>
    <t>Q_farred</t>
  </si>
  <si>
    <t>TSPF</t>
  </si>
  <si>
    <t>state</t>
  </si>
  <si>
    <t>F_avg</t>
  </si>
  <si>
    <t>dF/dt</t>
  </si>
  <si>
    <t>dF_dc/dt</t>
  </si>
  <si>
    <t>F_dc_avg</t>
  </si>
  <si>
    <t>period</t>
  </si>
  <si>
    <t>co2_t</t>
  </si>
  <si>
    <t>h2o_t</t>
  </si>
  <si>
    <t>count</t>
  </si>
  <si>
    <t>co2_adj</t>
  </si>
  <si>
    <t>h2o_adj</t>
  </si>
  <si>
    <t>co2_match</t>
  </si>
  <si>
    <t>h2o_match</t>
  </si>
  <si>
    <t>co2_at</t>
  </si>
  <si>
    <t>h2o_at</t>
  </si>
  <si>
    <t>co2_cv</t>
  </si>
  <si>
    <t>h2o_cv</t>
  </si>
  <si>
    <t>ΔCO2:MN</t>
  </si>
  <si>
    <t>ΔCO2:SLP</t>
  </si>
  <si>
    <t>ΔCO2:SD</t>
  </si>
  <si>
    <t>ΔCO2:OK</t>
  </si>
  <si>
    <t>F:MN</t>
  </si>
  <si>
    <t>F:SLP</t>
  </si>
  <si>
    <t>F:SD</t>
  </si>
  <si>
    <t>F:OK</t>
  </si>
  <si>
    <t>ΔH2O:MN</t>
  </si>
  <si>
    <t>ΔH2O:SLP</t>
  </si>
  <si>
    <t>ΔH2O:SD</t>
  </si>
  <si>
    <t>ΔH2O:OK</t>
  </si>
  <si>
    <t>Stable</t>
  </si>
  <si>
    <t>Total</t>
  </si>
  <si>
    <t>State</t>
  </si>
  <si>
    <t>MatchValveR</t>
  </si>
  <si>
    <t>MatchValveS</t>
  </si>
  <si>
    <t>MatchCO2</t>
  </si>
  <si>
    <t>MatchH2O</t>
  </si>
  <si>
    <t>cf_co2_a</t>
  </si>
  <si>
    <t>cf_co2_b</t>
  </si>
  <si>
    <t>cf_co2_c</t>
  </si>
  <si>
    <t>cf_co2_d</t>
  </si>
  <si>
    <t>cf_h2o_a</t>
  </si>
  <si>
    <t>cf_h2o_b</t>
  </si>
  <si>
    <t>cf_h2o_c</t>
  </si>
  <si>
    <t>cf_h2o_d</t>
  </si>
  <si>
    <t>co2_fit_low</t>
  </si>
  <si>
    <t>co2_fit_high</t>
  </si>
  <si>
    <t>h2o_fit_low</t>
  </si>
  <si>
    <t>h2o_fit_high</t>
  </si>
  <si>
    <t>co2_elapsed</t>
  </si>
  <si>
    <t>h2o_elapsed</t>
  </si>
  <si>
    <t>DIAG</t>
  </si>
  <si>
    <t>Flow_s</t>
  </si>
  <si>
    <t>Flow_r</t>
  </si>
  <si>
    <t>Txchg</t>
  </si>
  <si>
    <t>Tirga</t>
  </si>
  <si>
    <t>Tchopper</t>
  </si>
  <si>
    <t>Ts</t>
  </si>
  <si>
    <t>Tr</t>
  </si>
  <si>
    <t>CO2_%</t>
  </si>
  <si>
    <t>Desiccant_%</t>
  </si>
  <si>
    <t>Humidifier_%</t>
  </si>
  <si>
    <t>Txchg_sp</t>
  </si>
  <si>
    <t>CO2_r_sp</t>
  </si>
  <si>
    <t>H2O_r_sp</t>
  </si>
  <si>
    <t>SS_s</t>
  </si>
  <si>
    <t>SS_r</t>
  </si>
  <si>
    <t>s</t>
  </si>
  <si>
    <t>mol m⁻² s⁻¹</t>
  </si>
  <si>
    <t>µmol m⁻² s⁻¹</t>
  </si>
  <si>
    <t>µmol mol⁻¹</t>
  </si>
  <si>
    <t>W m⁻²</t>
  </si>
  <si>
    <t>°C</t>
  </si>
  <si>
    <t>kPa</t>
  </si>
  <si>
    <t>%</t>
  </si>
  <si>
    <t>µmol s⁻¹</t>
  </si>
  <si>
    <t>µmol µmol⁻¹</t>
  </si>
  <si>
    <t>J/µmol</t>
  </si>
  <si>
    <t>cm²</t>
  </si>
  <si>
    <t>mmol mol⁻¹</t>
  </si>
  <si>
    <t>rpm</t>
  </si>
  <si>
    <t>min⁻¹</t>
  </si>
  <si>
    <t>secs</t>
  </si>
  <si>
    <t>µmol/mol</t>
  </si>
  <si>
    <t>mmol/mol</t>
  </si>
  <si>
    <t>µmol mol⁻¹ min⁻¹</t>
  </si>
  <si>
    <t xml:space="preserve"> min⁻¹</t>
  </si>
  <si>
    <t>mmol mol⁻¹ min⁻¹</t>
  </si>
  <si>
    <t>min</t>
  </si>
  <si>
    <t>MPF-1814-20200911-08_35_59</t>
  </si>
  <si>
    <t>0: Broadleaf</t>
  </si>
  <si>
    <t>1/3</t>
  </si>
  <si>
    <t>20200911 09:05:10</t>
  </si>
  <si>
    <t>09:05:10</t>
  </si>
  <si>
    <t>MPF-1817-20200911-09_04_46</t>
  </si>
  <si>
    <t>DARK-1818-20200911-09_04_48</t>
  </si>
  <si>
    <t>09:04:06</t>
  </si>
  <si>
    <t>2/3</t>
  </si>
  <si>
    <t>20200911 09:07:11</t>
  </si>
  <si>
    <t>09:07:11</t>
  </si>
  <si>
    <t>MPF-1819-20200911-09_06_46</t>
  </si>
  <si>
    <t>DARK-1820-20200911-09_06_48</t>
  </si>
  <si>
    <t>09:06:15</t>
  </si>
  <si>
    <t>20200911 09:09:11</t>
  </si>
  <si>
    <t>09:09:11</t>
  </si>
  <si>
    <t>MPF-1821-20200911-09_08_47</t>
  </si>
  <si>
    <t>DARK-1822-20200911-09_08_49</t>
  </si>
  <si>
    <t>09:08:15</t>
  </si>
  <si>
    <t>20200911 09:11:12</t>
  </si>
  <si>
    <t>09:11:12</t>
  </si>
  <si>
    <t>MPF-1823-20200911-09_10_47</t>
  </si>
  <si>
    <t>DARK-1824-20200911-09_10_49</t>
  </si>
  <si>
    <t>09:10:32</t>
  </si>
  <si>
    <t>20200911 09:13:12</t>
  </si>
  <si>
    <t>09:13:12</t>
  </si>
  <si>
    <t>MPF-1825-20200911-09_12_48</t>
  </si>
  <si>
    <t>DARK-1826-20200911-09_12_50</t>
  </si>
  <si>
    <t>09:12:16</t>
  </si>
  <si>
    <t>20200911 09:15:13</t>
  </si>
  <si>
    <t>09:15:13</t>
  </si>
  <si>
    <t>MPF-1827-20200911-09_14_48</t>
  </si>
  <si>
    <t>DARK-1828-20200911-09_14_50</t>
  </si>
  <si>
    <t>09:14:13</t>
  </si>
  <si>
    <t>20200911 09:17:13</t>
  </si>
  <si>
    <t>09:17:13</t>
  </si>
  <si>
    <t>MPF-1829-20200911-09_16_49</t>
  </si>
  <si>
    <t>DARK-1830-20200911-09_16_51</t>
  </si>
  <si>
    <t>09:16:19</t>
  </si>
  <si>
    <t>20200911 09:19:14</t>
  </si>
  <si>
    <t>09:19:14</t>
  </si>
  <si>
    <t>MPF-1831-20200911-09_18_49</t>
  </si>
  <si>
    <t>DARK-1832-20200911-09_18_51</t>
  </si>
  <si>
    <t>09:18:47</t>
  </si>
  <si>
    <t>0/3</t>
  </si>
  <si>
    <t>20200911 09:21:14</t>
  </si>
  <si>
    <t>09:21:14</t>
  </si>
  <si>
    <t>MPF-1833-20200911-09_20_50</t>
  </si>
  <si>
    <t>DARK-1834-20200911-09_20_52</t>
  </si>
  <si>
    <t>09:20:27</t>
  </si>
  <si>
    <t>20200911 09:23:15</t>
  </si>
  <si>
    <t>09:23:15</t>
  </si>
  <si>
    <t>MPF-1835-20200911-09_22_50</t>
  </si>
  <si>
    <t>DARK-1836-20200911-09_22_53</t>
  </si>
  <si>
    <t>09:22:15</t>
  </si>
  <si>
    <t>20200911 09:25:15</t>
  </si>
  <si>
    <t>09:25:15</t>
  </si>
  <si>
    <t>MPF-1837-20200911-09_24_51</t>
  </si>
  <si>
    <t>-</t>
  </si>
  <si>
    <t>09:24:18</t>
  </si>
  <si>
    <t>20200911 09:45:34</t>
  </si>
  <si>
    <t>09:45:34</t>
  </si>
  <si>
    <t>MPF-1838-20200911-09_45_09</t>
  </si>
  <si>
    <t>09:45:51</t>
  </si>
  <si>
    <t>Fmp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</si>
</sst>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O30"/>
  <sheetViews>
    <sheetView tabSelected="1" topLeftCell="Z11" workbookViewId="0">
      <selection activeCell="AR18" sqref="AR18"/>
    </sheetView>
  </sheetViews>
  <sheetFormatPr defaultRowHeight="14.5" x14ac:dyDescent="0.35"/>
  <sheetData>
    <row r="2" spans="1:171" x14ac:dyDescent="0.35">
      <c r="A2" t="s">
        <v>25</v>
      </c>
      <c r="B2" t="s">
        <v>26</v>
      </c>
      <c r="C2" t="s">
        <v>28</v>
      </c>
    </row>
    <row r="3" spans="1:171" x14ac:dyDescent="0.35">
      <c r="B3" t="s">
        <v>27</v>
      </c>
      <c r="C3" t="s">
        <v>29</v>
      </c>
    </row>
    <row r="4" spans="1:171" x14ac:dyDescent="0.35">
      <c r="A4" t="s">
        <v>30</v>
      </c>
      <c r="B4" t="s">
        <v>31</v>
      </c>
      <c r="C4" t="s">
        <v>32</v>
      </c>
      <c r="D4" t="s">
        <v>34</v>
      </c>
      <c r="E4" t="s">
        <v>35</v>
      </c>
      <c r="F4" t="s">
        <v>36</v>
      </c>
      <c r="G4" t="s">
        <v>37</v>
      </c>
      <c r="H4" t="s">
        <v>38</v>
      </c>
      <c r="I4" t="s">
        <v>39</v>
      </c>
      <c r="J4" t="s">
        <v>40</v>
      </c>
      <c r="K4" t="s">
        <v>41</v>
      </c>
    </row>
    <row r="5" spans="1:171" x14ac:dyDescent="0.35">
      <c r="B5" t="s">
        <v>15</v>
      </c>
      <c r="C5" t="s">
        <v>33</v>
      </c>
      <c r="D5">
        <v>0.57799999999999996</v>
      </c>
      <c r="E5">
        <v>0.52297389999999999</v>
      </c>
      <c r="F5">
        <v>3.7402519999999999E-3</v>
      </c>
      <c r="G5">
        <v>-6.1979609999999997E-2</v>
      </c>
      <c r="H5">
        <v>-5.6085859999999996E-3</v>
      </c>
      <c r="I5">
        <v>1</v>
      </c>
      <c r="J5">
        <v>6</v>
      </c>
      <c r="K5">
        <v>96.9</v>
      </c>
    </row>
    <row r="6" spans="1:171" x14ac:dyDescent="0.35">
      <c r="A6" t="s">
        <v>42</v>
      </c>
      <c r="B6" t="s">
        <v>43</v>
      </c>
    </row>
    <row r="7" spans="1:171" x14ac:dyDescent="0.35">
      <c r="B7">
        <v>2</v>
      </c>
    </row>
    <row r="8" spans="1:171" x14ac:dyDescent="0.35">
      <c r="A8" t="s">
        <v>44</v>
      </c>
      <c r="B8" t="s">
        <v>45</v>
      </c>
      <c r="C8" t="s">
        <v>46</v>
      </c>
      <c r="D8" t="s">
        <v>47</v>
      </c>
      <c r="E8" t="s">
        <v>48</v>
      </c>
    </row>
    <row r="9" spans="1:171" x14ac:dyDescent="0.35">
      <c r="B9">
        <v>0</v>
      </c>
      <c r="C9">
        <v>1</v>
      </c>
      <c r="D9">
        <v>0</v>
      </c>
      <c r="E9">
        <v>0</v>
      </c>
    </row>
    <row r="10" spans="1:171" x14ac:dyDescent="0.35">
      <c r="A10" t="s">
        <v>49</v>
      </c>
      <c r="B10" t="s">
        <v>50</v>
      </c>
      <c r="C10" t="s">
        <v>52</v>
      </c>
      <c r="D10" t="s">
        <v>54</v>
      </c>
      <c r="E10" t="s">
        <v>55</v>
      </c>
      <c r="F10" t="s">
        <v>56</v>
      </c>
      <c r="G10" t="s">
        <v>57</v>
      </c>
      <c r="H10" t="s">
        <v>58</v>
      </c>
      <c r="I10" t="s">
        <v>59</v>
      </c>
      <c r="J10" t="s">
        <v>60</v>
      </c>
      <c r="K10" t="s">
        <v>61</v>
      </c>
      <c r="L10" t="s">
        <v>62</v>
      </c>
      <c r="M10" t="s">
        <v>63</v>
      </c>
      <c r="N10" t="s">
        <v>64</v>
      </c>
      <c r="O10" t="s">
        <v>65</v>
      </c>
      <c r="P10" t="s">
        <v>66</v>
      </c>
      <c r="Q10" t="s">
        <v>67</v>
      </c>
    </row>
    <row r="11" spans="1:171" x14ac:dyDescent="0.35">
      <c r="B11" t="s">
        <v>51</v>
      </c>
      <c r="C11" t="s">
        <v>53</v>
      </c>
      <c r="D11">
        <v>0.49</v>
      </c>
      <c r="E11">
        <v>0.84</v>
      </c>
      <c r="F11">
        <v>0.7</v>
      </c>
      <c r="G11">
        <v>0.87</v>
      </c>
      <c r="H11">
        <v>0.75</v>
      </c>
      <c r="I11">
        <v>0.84</v>
      </c>
      <c r="J11">
        <v>0.87</v>
      </c>
      <c r="K11">
        <v>0.39</v>
      </c>
      <c r="L11">
        <v>0.18</v>
      </c>
      <c r="M11">
        <v>0.23</v>
      </c>
      <c r="N11">
        <v>0.26</v>
      </c>
      <c r="O11">
        <v>0.21</v>
      </c>
      <c r="P11">
        <v>0.19</v>
      </c>
      <c r="Q11">
        <v>0.25</v>
      </c>
    </row>
    <row r="12" spans="1:171" x14ac:dyDescent="0.35">
      <c r="A12" t="s">
        <v>68</v>
      </c>
      <c r="B12" t="s">
        <v>69</v>
      </c>
      <c r="C12" t="s">
        <v>70</v>
      </c>
      <c r="D12" t="s">
        <v>71</v>
      </c>
      <c r="E12" t="s">
        <v>72</v>
      </c>
      <c r="F12" t="s">
        <v>73</v>
      </c>
    </row>
    <row r="13" spans="1:171" x14ac:dyDescent="0.35">
      <c r="B13">
        <v>0</v>
      </c>
      <c r="C13">
        <v>0</v>
      </c>
      <c r="D13">
        <v>0</v>
      </c>
      <c r="E13">
        <v>0</v>
      </c>
      <c r="F13">
        <v>1</v>
      </c>
    </row>
    <row r="14" spans="1:171" x14ac:dyDescent="0.35">
      <c r="A14" t="s">
        <v>74</v>
      </c>
      <c r="B14" t="s">
        <v>75</v>
      </c>
      <c r="C14" t="s">
        <v>76</v>
      </c>
      <c r="D14" t="s">
        <v>77</v>
      </c>
      <c r="E14" t="s">
        <v>78</v>
      </c>
      <c r="F14" t="s">
        <v>79</v>
      </c>
      <c r="G14" t="s">
        <v>81</v>
      </c>
      <c r="H14" t="s">
        <v>83</v>
      </c>
    </row>
    <row r="15" spans="1:171" x14ac:dyDescent="0.35">
      <c r="B15">
        <v>-6276</v>
      </c>
      <c r="C15">
        <v>6.6</v>
      </c>
      <c r="D15">
        <v>1.7090000000000001E-5</v>
      </c>
      <c r="E15">
        <v>3.11</v>
      </c>
      <c r="F15" t="s">
        <v>80</v>
      </c>
      <c r="G15" t="s">
        <v>82</v>
      </c>
      <c r="H15">
        <v>0</v>
      </c>
    </row>
    <row r="16" spans="1:171" x14ac:dyDescent="0.35">
      <c r="A16" t="s">
        <v>84</v>
      </c>
      <c r="B16" t="s">
        <v>84</v>
      </c>
      <c r="C16" t="s">
        <v>84</v>
      </c>
      <c r="D16" t="s">
        <v>84</v>
      </c>
      <c r="E16" t="s">
        <v>84</v>
      </c>
      <c r="F16" t="s">
        <v>85</v>
      </c>
      <c r="G16" t="s">
        <v>85</v>
      </c>
      <c r="H16" t="s">
        <v>85</v>
      </c>
      <c r="I16" t="s">
        <v>85</v>
      </c>
      <c r="J16" t="s">
        <v>85</v>
      </c>
      <c r="K16" t="s">
        <v>85</v>
      </c>
      <c r="L16" t="s">
        <v>85</v>
      </c>
      <c r="M16" t="s">
        <v>85</v>
      </c>
      <c r="N16" t="s">
        <v>85</v>
      </c>
      <c r="O16" t="s">
        <v>85</v>
      </c>
      <c r="P16" t="s">
        <v>85</v>
      </c>
      <c r="Q16" t="s">
        <v>85</v>
      </c>
      <c r="R16" t="s">
        <v>85</v>
      </c>
      <c r="S16" t="s">
        <v>85</v>
      </c>
      <c r="T16" t="s">
        <v>85</v>
      </c>
      <c r="U16" t="s">
        <v>85</v>
      </c>
      <c r="V16" t="s">
        <v>85</v>
      </c>
      <c r="W16" t="s">
        <v>85</v>
      </c>
      <c r="X16" t="s">
        <v>85</v>
      </c>
      <c r="Y16" t="s">
        <v>85</v>
      </c>
      <c r="Z16" t="s">
        <v>85</v>
      </c>
      <c r="AA16" t="s">
        <v>85</v>
      </c>
      <c r="AB16" t="s">
        <v>85</v>
      </c>
      <c r="AC16" t="s">
        <v>86</v>
      </c>
      <c r="AD16" t="s">
        <v>86</v>
      </c>
      <c r="AE16" t="s">
        <v>86</v>
      </c>
      <c r="AF16" t="s">
        <v>86</v>
      </c>
      <c r="AG16" t="s">
        <v>86</v>
      </c>
      <c r="AH16" t="s">
        <v>87</v>
      </c>
      <c r="AI16" t="s">
        <v>87</v>
      </c>
      <c r="AJ16" t="s">
        <v>87</v>
      </c>
      <c r="AK16" t="s">
        <v>87</v>
      </c>
      <c r="AL16" t="s">
        <v>87</v>
      </c>
      <c r="AM16" t="s">
        <v>87</v>
      </c>
      <c r="AN16" t="s">
        <v>87</v>
      </c>
      <c r="AO16" t="s">
        <v>87</v>
      </c>
      <c r="AP16" t="s">
        <v>87</v>
      </c>
      <c r="AQ16" t="s">
        <v>87</v>
      </c>
      <c r="AR16" t="s">
        <v>87</v>
      </c>
      <c r="AS16" t="s">
        <v>87</v>
      </c>
      <c r="AT16" t="s">
        <v>87</v>
      </c>
      <c r="AU16" t="s">
        <v>87</v>
      </c>
      <c r="AV16" t="s">
        <v>87</v>
      </c>
      <c r="AW16" t="s">
        <v>87</v>
      </c>
      <c r="AX16" t="s">
        <v>87</v>
      </c>
      <c r="AY16" t="s">
        <v>87</v>
      </c>
      <c r="AZ16" t="s">
        <v>87</v>
      </c>
      <c r="BA16" t="s">
        <v>87</v>
      </c>
      <c r="BB16" t="s">
        <v>87</v>
      </c>
      <c r="BC16" t="s">
        <v>87</v>
      </c>
      <c r="BD16" t="s">
        <v>87</v>
      </c>
      <c r="BE16" t="s">
        <v>87</v>
      </c>
      <c r="BF16" t="s">
        <v>87</v>
      </c>
      <c r="BG16" t="s">
        <v>87</v>
      </c>
      <c r="BH16" t="s">
        <v>87</v>
      </c>
      <c r="BI16" t="s">
        <v>87</v>
      </c>
      <c r="BJ16" t="s">
        <v>88</v>
      </c>
      <c r="BK16" t="s">
        <v>88</v>
      </c>
      <c r="BL16" t="s">
        <v>88</v>
      </c>
      <c r="BM16" t="s">
        <v>88</v>
      </c>
      <c r="BN16" t="s">
        <v>42</v>
      </c>
      <c r="BO16" t="s">
        <v>42</v>
      </c>
      <c r="BP16" t="s">
        <v>42</v>
      </c>
      <c r="BQ16" t="s">
        <v>89</v>
      </c>
      <c r="BR16" t="s">
        <v>89</v>
      </c>
      <c r="BS16" t="s">
        <v>89</v>
      </c>
      <c r="BT16" t="s">
        <v>89</v>
      </c>
      <c r="BU16" t="s">
        <v>89</v>
      </c>
      <c r="BV16" t="s">
        <v>89</v>
      </c>
      <c r="BW16" t="s">
        <v>89</v>
      </c>
      <c r="BX16" t="s">
        <v>89</v>
      </c>
      <c r="BY16" t="s">
        <v>89</v>
      </c>
      <c r="BZ16" t="s">
        <v>89</v>
      </c>
      <c r="CA16" t="s">
        <v>89</v>
      </c>
      <c r="CB16" t="s">
        <v>89</v>
      </c>
      <c r="CC16" t="s">
        <v>89</v>
      </c>
      <c r="CD16" t="s">
        <v>89</v>
      </c>
      <c r="CE16" t="s">
        <v>89</v>
      </c>
      <c r="CF16" t="s">
        <v>89</v>
      </c>
      <c r="CG16" t="s">
        <v>89</v>
      </c>
      <c r="CH16" t="s">
        <v>89</v>
      </c>
      <c r="CI16" t="s">
        <v>90</v>
      </c>
      <c r="CJ16" t="s">
        <v>90</v>
      </c>
      <c r="CK16" t="s">
        <v>90</v>
      </c>
      <c r="CL16" t="s">
        <v>90</v>
      </c>
      <c r="CM16" t="s">
        <v>90</v>
      </c>
      <c r="CN16" t="s">
        <v>90</v>
      </c>
      <c r="CO16" t="s">
        <v>90</v>
      </c>
      <c r="CP16" t="s">
        <v>90</v>
      </c>
      <c r="CQ16" t="s">
        <v>90</v>
      </c>
      <c r="CR16" t="s">
        <v>90</v>
      </c>
      <c r="CS16" t="s">
        <v>90</v>
      </c>
      <c r="CT16" t="s">
        <v>90</v>
      </c>
      <c r="CU16" t="s">
        <v>90</v>
      </c>
      <c r="CV16" t="s">
        <v>90</v>
      </c>
      <c r="CW16" t="s">
        <v>90</v>
      </c>
      <c r="CX16" t="s">
        <v>90</v>
      </c>
      <c r="CY16" t="s">
        <v>90</v>
      </c>
      <c r="CZ16" t="s">
        <v>90</v>
      </c>
      <c r="DA16" t="s">
        <v>91</v>
      </c>
      <c r="DB16" t="s">
        <v>91</v>
      </c>
      <c r="DC16" t="s">
        <v>91</v>
      </c>
      <c r="DD16" t="s">
        <v>91</v>
      </c>
      <c r="DE16" t="s">
        <v>91</v>
      </c>
      <c r="DF16" t="s">
        <v>92</v>
      </c>
      <c r="DG16" t="s">
        <v>92</v>
      </c>
      <c r="DH16" t="s">
        <v>92</v>
      </c>
      <c r="DI16" t="s">
        <v>92</v>
      </c>
      <c r="DJ16" t="s">
        <v>92</v>
      </c>
      <c r="DK16" t="s">
        <v>92</v>
      </c>
      <c r="DL16" t="s">
        <v>92</v>
      </c>
      <c r="DM16" t="s">
        <v>92</v>
      </c>
      <c r="DN16" t="s">
        <v>92</v>
      </c>
      <c r="DO16" t="s">
        <v>92</v>
      </c>
      <c r="DP16" t="s">
        <v>92</v>
      </c>
      <c r="DQ16" t="s">
        <v>92</v>
      </c>
      <c r="DR16" t="s">
        <v>92</v>
      </c>
      <c r="DS16" t="s">
        <v>93</v>
      </c>
      <c r="DT16" t="s">
        <v>93</v>
      </c>
      <c r="DU16" t="s">
        <v>93</v>
      </c>
      <c r="DV16" t="s">
        <v>93</v>
      </c>
      <c r="DW16" t="s">
        <v>93</v>
      </c>
      <c r="DX16" t="s">
        <v>93</v>
      </c>
      <c r="DY16" t="s">
        <v>93</v>
      </c>
      <c r="DZ16" t="s">
        <v>93</v>
      </c>
      <c r="EA16" t="s">
        <v>93</v>
      </c>
      <c r="EB16" t="s">
        <v>93</v>
      </c>
      <c r="EC16" t="s">
        <v>93</v>
      </c>
      <c r="ED16" t="s">
        <v>93</v>
      </c>
      <c r="EE16" t="s">
        <v>93</v>
      </c>
      <c r="EF16" t="s">
        <v>93</v>
      </c>
      <c r="EG16" t="s">
        <v>93</v>
      </c>
      <c r="EH16" t="s">
        <v>94</v>
      </c>
      <c r="EI16" t="s">
        <v>94</v>
      </c>
      <c r="EJ16" t="s">
        <v>94</v>
      </c>
      <c r="EK16" t="s">
        <v>94</v>
      </c>
      <c r="EL16" t="s">
        <v>94</v>
      </c>
      <c r="EM16" t="s">
        <v>94</v>
      </c>
      <c r="EN16" t="s">
        <v>94</v>
      </c>
      <c r="EO16" t="s">
        <v>94</v>
      </c>
      <c r="EP16" t="s">
        <v>94</v>
      </c>
      <c r="EQ16" t="s">
        <v>94</v>
      </c>
      <c r="ER16" t="s">
        <v>94</v>
      </c>
      <c r="ES16" t="s">
        <v>94</v>
      </c>
      <c r="ET16" t="s">
        <v>94</v>
      </c>
      <c r="EU16" t="s">
        <v>94</v>
      </c>
      <c r="EV16" t="s">
        <v>94</v>
      </c>
      <c r="EW16" t="s">
        <v>94</v>
      </c>
      <c r="EX16" t="s">
        <v>94</v>
      </c>
      <c r="EY16" t="s">
        <v>94</v>
      </c>
      <c r="EZ16" t="s">
        <v>95</v>
      </c>
      <c r="FA16" t="s">
        <v>95</v>
      </c>
      <c r="FB16" t="s">
        <v>95</v>
      </c>
      <c r="FC16" t="s">
        <v>95</v>
      </c>
      <c r="FD16" t="s">
        <v>95</v>
      </c>
      <c r="FE16" t="s">
        <v>95</v>
      </c>
      <c r="FF16" t="s">
        <v>95</v>
      </c>
      <c r="FG16" t="s">
        <v>95</v>
      </c>
      <c r="FH16" t="s">
        <v>95</v>
      </c>
      <c r="FI16" t="s">
        <v>95</v>
      </c>
      <c r="FJ16" t="s">
        <v>95</v>
      </c>
      <c r="FK16" t="s">
        <v>95</v>
      </c>
      <c r="FL16" t="s">
        <v>95</v>
      </c>
      <c r="FM16" t="s">
        <v>95</v>
      </c>
      <c r="FN16" t="s">
        <v>95</v>
      </c>
      <c r="FO16" t="s">
        <v>95</v>
      </c>
    </row>
    <row r="17" spans="1:171" x14ac:dyDescent="0.35">
      <c r="A17" t="s">
        <v>96</v>
      </c>
      <c r="B17" t="s">
        <v>97</v>
      </c>
      <c r="C17" t="s">
        <v>98</v>
      </c>
      <c r="D17" t="s">
        <v>99</v>
      </c>
      <c r="E17" t="s">
        <v>100</v>
      </c>
      <c r="F17" t="s">
        <v>101</v>
      </c>
      <c r="G17" t="s">
        <v>102</v>
      </c>
      <c r="H17" t="s">
        <v>103</v>
      </c>
      <c r="I17" t="s">
        <v>104</v>
      </c>
      <c r="J17" t="s">
        <v>105</v>
      </c>
      <c r="K17" t="s">
        <v>106</v>
      </c>
      <c r="L17" t="s">
        <v>107</v>
      </c>
      <c r="M17" t="s">
        <v>108</v>
      </c>
      <c r="N17" t="s">
        <v>109</v>
      </c>
      <c r="O17" t="s">
        <v>110</v>
      </c>
      <c r="P17" t="s">
        <v>111</v>
      </c>
      <c r="Q17" t="s">
        <v>112</v>
      </c>
      <c r="R17" t="s">
        <v>113</v>
      </c>
      <c r="S17" t="s">
        <v>114</v>
      </c>
      <c r="T17" t="s">
        <v>115</v>
      </c>
      <c r="U17" t="s">
        <v>116</v>
      </c>
      <c r="V17" t="s">
        <v>117</v>
      </c>
      <c r="W17" t="s">
        <v>118</v>
      </c>
      <c r="X17" t="s">
        <v>119</v>
      </c>
      <c r="Y17" t="s">
        <v>120</v>
      </c>
      <c r="Z17" t="s">
        <v>121</v>
      </c>
      <c r="AA17" t="s">
        <v>122</v>
      </c>
      <c r="AB17" t="s">
        <v>123</v>
      </c>
      <c r="AC17" t="s">
        <v>86</v>
      </c>
      <c r="AD17" t="s">
        <v>124</v>
      </c>
      <c r="AE17" t="s">
        <v>125</v>
      </c>
      <c r="AF17" t="s">
        <v>126</v>
      </c>
      <c r="AG17" t="s">
        <v>127</v>
      </c>
      <c r="AH17" t="s">
        <v>128</v>
      </c>
      <c r="AI17" t="s">
        <v>129</v>
      </c>
      <c r="AJ17" t="s">
        <v>130</v>
      </c>
      <c r="AK17" t="s">
        <v>131</v>
      </c>
      <c r="AL17" t="s">
        <v>132</v>
      </c>
      <c r="AM17" t="s">
        <v>133</v>
      </c>
      <c r="AN17" t="s">
        <v>134</v>
      </c>
      <c r="AO17" t="s">
        <v>135</v>
      </c>
      <c r="AP17" t="s">
        <v>136</v>
      </c>
      <c r="AQ17" t="s">
        <v>137</v>
      </c>
      <c r="AR17" t="s">
        <v>348</v>
      </c>
      <c r="AS17" t="s">
        <v>138</v>
      </c>
      <c r="AT17" t="s">
        <v>139</v>
      </c>
      <c r="AU17" t="s">
        <v>140</v>
      </c>
      <c r="AV17" t="s">
        <v>141</v>
      </c>
      <c r="AW17" t="s">
        <v>142</v>
      </c>
      <c r="AX17" t="s">
        <v>143</v>
      </c>
      <c r="AY17" t="s">
        <v>144</v>
      </c>
      <c r="AZ17" t="s">
        <v>145</v>
      </c>
      <c r="BA17" t="s">
        <v>146</v>
      </c>
      <c r="BB17" t="s">
        <v>147</v>
      </c>
      <c r="BC17" t="s">
        <v>148</v>
      </c>
      <c r="BD17" t="s">
        <v>149</v>
      </c>
      <c r="BE17" t="s">
        <v>150</v>
      </c>
      <c r="BF17" t="s">
        <v>151</v>
      </c>
      <c r="BG17" t="s">
        <v>152</v>
      </c>
      <c r="BH17" t="s">
        <v>153</v>
      </c>
      <c r="BI17" t="s">
        <v>154</v>
      </c>
      <c r="BJ17" t="s">
        <v>155</v>
      </c>
      <c r="BK17" t="s">
        <v>156</v>
      </c>
      <c r="BL17" t="s">
        <v>157</v>
      </c>
      <c r="BM17" t="s">
        <v>158</v>
      </c>
      <c r="BN17" t="s">
        <v>159</v>
      </c>
      <c r="BO17" t="s">
        <v>160</v>
      </c>
      <c r="BP17" t="s">
        <v>161</v>
      </c>
      <c r="BQ17" t="s">
        <v>101</v>
      </c>
      <c r="BR17" t="s">
        <v>162</v>
      </c>
      <c r="BS17" t="s">
        <v>163</v>
      </c>
      <c r="BT17" t="s">
        <v>164</v>
      </c>
      <c r="BU17" t="s">
        <v>165</v>
      </c>
      <c r="BV17" t="s">
        <v>166</v>
      </c>
      <c r="BW17" t="s">
        <v>167</v>
      </c>
      <c r="BX17" t="s">
        <v>168</v>
      </c>
      <c r="BY17" t="s">
        <v>169</v>
      </c>
      <c r="BZ17" t="s">
        <v>170</v>
      </c>
      <c r="CA17" t="s">
        <v>171</v>
      </c>
      <c r="CB17" t="s">
        <v>172</v>
      </c>
      <c r="CC17" t="s">
        <v>173</v>
      </c>
      <c r="CD17" t="s">
        <v>174</v>
      </c>
      <c r="CE17" t="s">
        <v>175</v>
      </c>
      <c r="CF17" t="s">
        <v>176</v>
      </c>
      <c r="CG17" t="s">
        <v>177</v>
      </c>
      <c r="CH17" t="s">
        <v>178</v>
      </c>
      <c r="CI17" t="s">
        <v>179</v>
      </c>
      <c r="CJ17" t="s">
        <v>180</v>
      </c>
      <c r="CK17" t="s">
        <v>181</v>
      </c>
      <c r="CL17" t="s">
        <v>182</v>
      </c>
      <c r="CM17" t="s">
        <v>183</v>
      </c>
      <c r="CN17" t="s">
        <v>184</v>
      </c>
      <c r="CO17" t="s">
        <v>185</v>
      </c>
      <c r="CP17" t="s">
        <v>186</v>
      </c>
      <c r="CQ17" t="s">
        <v>187</v>
      </c>
      <c r="CR17" t="s">
        <v>188</v>
      </c>
      <c r="CS17" t="s">
        <v>189</v>
      </c>
      <c r="CT17" t="s">
        <v>190</v>
      </c>
      <c r="CU17" t="s">
        <v>191</v>
      </c>
      <c r="CV17" t="s">
        <v>192</v>
      </c>
      <c r="CW17" t="s">
        <v>193</v>
      </c>
      <c r="CX17" t="s">
        <v>194</v>
      </c>
      <c r="CY17" t="s">
        <v>195</v>
      </c>
      <c r="CZ17" t="s">
        <v>196</v>
      </c>
      <c r="DA17" t="s">
        <v>197</v>
      </c>
      <c r="DB17" t="s">
        <v>198</v>
      </c>
      <c r="DC17" t="s">
        <v>199</v>
      </c>
      <c r="DD17" t="s">
        <v>200</v>
      </c>
      <c r="DE17" t="s">
        <v>201</v>
      </c>
      <c r="DF17" t="s">
        <v>97</v>
      </c>
      <c r="DG17" t="s">
        <v>100</v>
      </c>
      <c r="DH17" t="s">
        <v>202</v>
      </c>
      <c r="DI17" t="s">
        <v>203</v>
      </c>
      <c r="DJ17" t="s">
        <v>204</v>
      </c>
      <c r="DK17" t="s">
        <v>205</v>
      </c>
      <c r="DL17" t="s">
        <v>206</v>
      </c>
      <c r="DM17" t="s">
        <v>207</v>
      </c>
      <c r="DN17" t="s">
        <v>208</v>
      </c>
      <c r="DO17" t="s">
        <v>209</v>
      </c>
      <c r="DP17" t="s">
        <v>210</v>
      </c>
      <c r="DQ17" t="s">
        <v>211</v>
      </c>
      <c r="DR17" t="s">
        <v>212</v>
      </c>
      <c r="DS17" t="s">
        <v>213</v>
      </c>
      <c r="DT17" t="s">
        <v>214</v>
      </c>
      <c r="DU17" t="s">
        <v>215</v>
      </c>
      <c r="DV17" t="s">
        <v>216</v>
      </c>
      <c r="DW17" t="s">
        <v>217</v>
      </c>
      <c r="DX17" t="s">
        <v>218</v>
      </c>
      <c r="DY17" t="s">
        <v>219</v>
      </c>
      <c r="DZ17" t="s">
        <v>220</v>
      </c>
      <c r="EA17" t="s">
        <v>221</v>
      </c>
      <c r="EB17" t="s">
        <v>222</v>
      </c>
      <c r="EC17" t="s">
        <v>223</v>
      </c>
      <c r="ED17" t="s">
        <v>224</v>
      </c>
      <c r="EE17" t="s">
        <v>225</v>
      </c>
      <c r="EF17" t="s">
        <v>226</v>
      </c>
      <c r="EG17" t="s">
        <v>227</v>
      </c>
      <c r="EH17" t="s">
        <v>228</v>
      </c>
      <c r="EI17" t="s">
        <v>229</v>
      </c>
      <c r="EJ17" t="s">
        <v>230</v>
      </c>
      <c r="EK17" t="s">
        <v>231</v>
      </c>
      <c r="EL17" t="s">
        <v>232</v>
      </c>
      <c r="EM17" t="s">
        <v>233</v>
      </c>
      <c r="EN17" t="s">
        <v>234</v>
      </c>
      <c r="EO17" t="s">
        <v>235</v>
      </c>
      <c r="EP17" t="s">
        <v>236</v>
      </c>
      <c r="EQ17" t="s">
        <v>237</v>
      </c>
      <c r="ER17" t="s">
        <v>238</v>
      </c>
      <c r="ES17" t="s">
        <v>239</v>
      </c>
      <c r="ET17" t="s">
        <v>240</v>
      </c>
      <c r="EU17" t="s">
        <v>241</v>
      </c>
      <c r="EV17" t="s">
        <v>242</v>
      </c>
      <c r="EW17" t="s">
        <v>243</v>
      </c>
      <c r="EX17" t="s">
        <v>244</v>
      </c>
      <c r="EY17" t="s">
        <v>245</v>
      </c>
      <c r="EZ17" t="s">
        <v>246</v>
      </c>
      <c r="FA17" t="s">
        <v>247</v>
      </c>
      <c r="FB17" t="s">
        <v>248</v>
      </c>
      <c r="FC17" t="s">
        <v>249</v>
      </c>
      <c r="FD17" t="s">
        <v>250</v>
      </c>
      <c r="FE17" t="s">
        <v>251</v>
      </c>
      <c r="FF17" t="s">
        <v>252</v>
      </c>
      <c r="FG17" t="s">
        <v>253</v>
      </c>
      <c r="FH17" t="s">
        <v>254</v>
      </c>
      <c r="FI17" t="s">
        <v>255</v>
      </c>
      <c r="FJ17" t="s">
        <v>256</v>
      </c>
      <c r="FK17" t="s">
        <v>257</v>
      </c>
      <c r="FL17" t="s">
        <v>258</v>
      </c>
      <c r="FM17" t="s">
        <v>259</v>
      </c>
      <c r="FN17" t="s">
        <v>260</v>
      </c>
      <c r="FO17" t="s">
        <v>261</v>
      </c>
    </row>
    <row r="18" spans="1:171" x14ac:dyDescent="0.35">
      <c r="B18" t="s">
        <v>262</v>
      </c>
      <c r="C18" t="s">
        <v>262</v>
      </c>
      <c r="F18" t="s">
        <v>262</v>
      </c>
      <c r="G18" t="s">
        <v>263</v>
      </c>
      <c r="H18" t="s">
        <v>264</v>
      </c>
      <c r="I18" t="s">
        <v>265</v>
      </c>
      <c r="J18" t="s">
        <v>265</v>
      </c>
      <c r="K18" t="s">
        <v>169</v>
      </c>
      <c r="L18" t="s">
        <v>169</v>
      </c>
      <c r="M18" t="s">
        <v>263</v>
      </c>
      <c r="N18" t="s">
        <v>263</v>
      </c>
      <c r="O18" t="s">
        <v>263</v>
      </c>
      <c r="P18" t="s">
        <v>263</v>
      </c>
      <c r="Q18" t="s">
        <v>266</v>
      </c>
      <c r="R18" t="s">
        <v>267</v>
      </c>
      <c r="S18" t="s">
        <v>267</v>
      </c>
      <c r="T18" t="s">
        <v>268</v>
      </c>
      <c r="U18" t="s">
        <v>269</v>
      </c>
      <c r="V18" t="s">
        <v>268</v>
      </c>
      <c r="W18" t="s">
        <v>268</v>
      </c>
      <c r="X18" t="s">
        <v>268</v>
      </c>
      <c r="Y18" t="s">
        <v>266</v>
      </c>
      <c r="Z18" t="s">
        <v>266</v>
      </c>
      <c r="AA18" t="s">
        <v>266</v>
      </c>
      <c r="AB18" t="s">
        <v>266</v>
      </c>
      <c r="AC18" t="s">
        <v>270</v>
      </c>
      <c r="AD18" t="s">
        <v>269</v>
      </c>
      <c r="AF18" t="s">
        <v>269</v>
      </c>
      <c r="AG18" t="s">
        <v>270</v>
      </c>
      <c r="AN18" t="s">
        <v>264</v>
      </c>
      <c r="AU18" t="s">
        <v>264</v>
      </c>
      <c r="AV18" t="s">
        <v>264</v>
      </c>
      <c r="AW18" t="s">
        <v>264</v>
      </c>
      <c r="AY18" t="s">
        <v>271</v>
      </c>
      <c r="BJ18" t="s">
        <v>264</v>
      </c>
      <c r="BK18" t="s">
        <v>264</v>
      </c>
      <c r="BM18" t="s">
        <v>272</v>
      </c>
      <c r="BN18" t="s">
        <v>273</v>
      </c>
      <c r="BQ18" t="s">
        <v>262</v>
      </c>
      <c r="BR18" t="s">
        <v>265</v>
      </c>
      <c r="BS18" t="s">
        <v>265</v>
      </c>
      <c r="BT18" t="s">
        <v>274</v>
      </c>
      <c r="BU18" t="s">
        <v>274</v>
      </c>
      <c r="BV18" t="s">
        <v>265</v>
      </c>
      <c r="BW18" t="s">
        <v>274</v>
      </c>
      <c r="BX18" t="s">
        <v>270</v>
      </c>
      <c r="BY18" t="s">
        <v>268</v>
      </c>
      <c r="BZ18" t="s">
        <v>268</v>
      </c>
      <c r="CA18" t="s">
        <v>267</v>
      </c>
      <c r="CB18" t="s">
        <v>267</v>
      </c>
      <c r="CC18" t="s">
        <v>267</v>
      </c>
      <c r="CD18" t="s">
        <v>267</v>
      </c>
      <c r="CE18" t="s">
        <v>267</v>
      </c>
      <c r="CF18" t="s">
        <v>275</v>
      </c>
      <c r="CG18" t="s">
        <v>264</v>
      </c>
      <c r="CH18" t="s">
        <v>264</v>
      </c>
      <c r="CI18" t="s">
        <v>264</v>
      </c>
      <c r="CN18" t="s">
        <v>264</v>
      </c>
      <c r="CQ18" t="s">
        <v>267</v>
      </c>
      <c r="CR18" t="s">
        <v>267</v>
      </c>
      <c r="CS18" t="s">
        <v>267</v>
      </c>
      <c r="CT18" t="s">
        <v>267</v>
      </c>
      <c r="CU18" t="s">
        <v>267</v>
      </c>
      <c r="CV18" t="s">
        <v>264</v>
      </c>
      <c r="CW18" t="s">
        <v>264</v>
      </c>
      <c r="CX18" t="s">
        <v>264</v>
      </c>
      <c r="CY18" t="s">
        <v>262</v>
      </c>
      <c r="DB18" t="s">
        <v>276</v>
      </c>
      <c r="DC18" t="s">
        <v>276</v>
      </c>
      <c r="DE18" t="s">
        <v>262</v>
      </c>
      <c r="DF18" t="s">
        <v>277</v>
      </c>
      <c r="DH18" t="s">
        <v>262</v>
      </c>
      <c r="DI18" t="s">
        <v>262</v>
      </c>
      <c r="DK18" t="s">
        <v>278</v>
      </c>
      <c r="DL18" t="s">
        <v>279</v>
      </c>
      <c r="DM18" t="s">
        <v>278</v>
      </c>
      <c r="DN18" t="s">
        <v>279</v>
      </c>
      <c r="DO18" t="s">
        <v>278</v>
      </c>
      <c r="DP18" t="s">
        <v>279</v>
      </c>
      <c r="DQ18" t="s">
        <v>269</v>
      </c>
      <c r="DR18" t="s">
        <v>269</v>
      </c>
      <c r="DS18" t="s">
        <v>265</v>
      </c>
      <c r="DT18" t="s">
        <v>280</v>
      </c>
      <c r="DU18" t="s">
        <v>265</v>
      </c>
      <c r="DX18" t="s">
        <v>281</v>
      </c>
      <c r="EA18" t="s">
        <v>274</v>
      </c>
      <c r="EB18" t="s">
        <v>282</v>
      </c>
      <c r="EC18" t="s">
        <v>274</v>
      </c>
      <c r="EH18" t="s">
        <v>269</v>
      </c>
      <c r="EI18" t="s">
        <v>269</v>
      </c>
      <c r="EJ18" t="s">
        <v>278</v>
      </c>
      <c r="EK18" t="s">
        <v>279</v>
      </c>
      <c r="EL18" t="s">
        <v>279</v>
      </c>
      <c r="EP18" t="s">
        <v>279</v>
      </c>
      <c r="ET18" t="s">
        <v>265</v>
      </c>
      <c r="EU18" t="s">
        <v>265</v>
      </c>
      <c r="EV18" t="s">
        <v>274</v>
      </c>
      <c r="EW18" t="s">
        <v>274</v>
      </c>
      <c r="EX18" t="s">
        <v>283</v>
      </c>
      <c r="EY18" t="s">
        <v>283</v>
      </c>
      <c r="FA18" t="s">
        <v>270</v>
      </c>
      <c r="FB18" t="s">
        <v>270</v>
      </c>
      <c r="FC18" t="s">
        <v>267</v>
      </c>
      <c r="FD18" t="s">
        <v>267</v>
      </c>
      <c r="FE18" t="s">
        <v>267</v>
      </c>
      <c r="FF18" t="s">
        <v>267</v>
      </c>
      <c r="FG18" t="s">
        <v>267</v>
      </c>
      <c r="FH18" t="s">
        <v>269</v>
      </c>
      <c r="FI18" t="s">
        <v>269</v>
      </c>
      <c r="FJ18" t="s">
        <v>269</v>
      </c>
      <c r="FK18" t="s">
        <v>267</v>
      </c>
      <c r="FL18" t="s">
        <v>265</v>
      </c>
      <c r="FM18" t="s">
        <v>274</v>
      </c>
      <c r="FN18" t="s">
        <v>269</v>
      </c>
      <c r="FO18" t="s">
        <v>269</v>
      </c>
    </row>
    <row r="19" spans="1:171" x14ac:dyDescent="0.35">
      <c r="A19">
        <v>2</v>
      </c>
      <c r="B19">
        <v>1599833110.5999999</v>
      </c>
      <c r="C19">
        <v>1354.5999999046301</v>
      </c>
      <c r="D19" t="s">
        <v>287</v>
      </c>
      <c r="E19" t="s">
        <v>288</v>
      </c>
      <c r="F19">
        <v>1599833110.5999999</v>
      </c>
      <c r="G19">
        <f t="shared" ref="G19:G30" si="0">BX19*AE19*(BT19-BU19)/(100*BN19*(1000-AE19*BT19))</f>
        <v>4.2773486669220569E-3</v>
      </c>
      <c r="H19">
        <f t="shared" ref="H19:H30" si="1">BX19*AE19*(BS19-BR19*(1000-AE19*BU19)/(1000-AE19*BT19))/(100*BN19)</f>
        <v>22.296627921642461</v>
      </c>
      <c r="I19">
        <f t="shared" ref="I19:I30" si="2">BR19 - IF(AE19&gt;1, H19*BN19*100/(AG19*CF19), 0)</f>
        <v>371.27800000000002</v>
      </c>
      <c r="J19">
        <f t="shared" ref="J19:J30" si="3">((P19-G19/2)*I19-H19)/(P19+G19/2)</f>
        <v>272.10024849555924</v>
      </c>
      <c r="K19">
        <f t="shared" ref="K19:K30" si="4">J19*(BY19+BZ19)/1000</f>
        <v>27.660069109848855</v>
      </c>
      <c r="L19">
        <f t="shared" ref="L19:L30" si="5">(BR19 - IF(AE19&gt;1, H19*BN19*100/(AG19*CF19), 0))*(BY19+BZ19)/1000</f>
        <v>37.741880780142203</v>
      </c>
      <c r="M19">
        <f t="shared" ref="M19:M30" si="6">2/((1/O19-1/N19)+SIGN(O19)*SQRT((1/O19-1/N19)*(1/O19-1/N19) + 4*BO19/((BO19+1)*(BO19+1))*(2*1/O19*1/N19-1/N19*1/N19)))</f>
        <v>0.4067622426405324</v>
      </c>
      <c r="N19">
        <f t="shared" ref="N19:N30" si="7">IF(LEFT(BP19,1)&lt;&gt;"0",IF(LEFT(BP19,1)="1",3,$B$7),$D$5+$E$5*(CF19*BY19/($K$5*1000))+$F$5*(CF19*BY19/($K$5*1000))*MAX(MIN(BN19,$J$5),$I$5)*MAX(MIN(BN19,$J$5),$I$5)+$G$5*MAX(MIN(BN19,$J$5),$I$5)*(CF19*BY19/($K$5*1000))+$H$5*(CF19*BY19/($K$5*1000))*(CF19*BY19/($K$5*1000)))</f>
        <v>2.9576531097435614</v>
      </c>
      <c r="O19">
        <f t="shared" ref="O19:O30" si="8">G19*(1000-(1000*0.61365*EXP(17.502*S19/(240.97+S19))/(BY19+BZ19)+BT19)/2)/(1000*0.61365*EXP(17.502*S19/(240.97+S19))/(BY19+BZ19)-BT19)</f>
        <v>0.37804421612449784</v>
      </c>
      <c r="P19">
        <f t="shared" ref="P19:P30" si="9">1/((BO19+1)/(M19/1.6)+1/(N19/1.37)) + BO19/((BO19+1)/(M19/1.6) + BO19/(N19/1.37))</f>
        <v>0.2386886585883837</v>
      </c>
      <c r="Q19">
        <f t="shared" ref="Q19:Q30" si="10">(BK19*BM19)</f>
        <v>209.72403754124511</v>
      </c>
      <c r="R19">
        <f t="shared" ref="R19:R30" si="11">(CA19+(Q19+2*0.95*0.0000000567*(((CA19+$B$9)+273)^4-(CA19+273)^4)-44100*G19)/(1.84*29.3*N19+8*0.95*0.0000000567*(CA19+273)^3))</f>
        <v>24.041743593827043</v>
      </c>
      <c r="S19">
        <f t="shared" ref="S19:S30" si="12">($C$9*CB19+$D$9*CC19+$E$9*R19)</f>
        <v>22.9986</v>
      </c>
      <c r="T19">
        <f t="shared" ref="T19:T30" si="13">0.61365*EXP(17.502*S19/(240.97+S19))</f>
        <v>2.8194827996513014</v>
      </c>
      <c r="U19">
        <f t="shared" ref="U19:U30" si="14">(V19/W19*100)</f>
        <v>56.8691848122739</v>
      </c>
      <c r="V19">
        <f t="shared" ref="V19:V30" si="15">BT19*(BY19+BZ19)/1000</f>
        <v>1.6948663913812099</v>
      </c>
      <c r="W19">
        <f t="shared" ref="W19:W30" si="16">0.61365*EXP(17.502*CA19/(240.97+CA19))</f>
        <v>2.9802895838510635</v>
      </c>
      <c r="X19">
        <f t="shared" ref="X19:X30" si="17">(T19-BT19*(BY19+BZ19)/1000)</f>
        <v>1.1246164082700916</v>
      </c>
      <c r="Y19">
        <f t="shared" ref="Y19:Y30" si="18">(-G19*44100)</f>
        <v>-188.63107621126272</v>
      </c>
      <c r="Z19">
        <f t="shared" ref="Z19:Z30" si="19">2*29.3*N19*0.92*(CA19-S19)</f>
        <v>146.63297369851415</v>
      </c>
      <c r="AA19">
        <f t="shared" ref="AA19:AA30" si="20">2*0.95*0.0000000567*(((CA19+$B$9)+273)^4-(S19+273)^4)</f>
        <v>10.324949581325349</v>
      </c>
      <c r="AB19">
        <f t="shared" ref="AB19:AB30" si="21">Q19+AA19+Y19+Z19</f>
        <v>178.05088460982188</v>
      </c>
      <c r="AC19">
        <v>79</v>
      </c>
      <c r="AD19">
        <v>16</v>
      </c>
      <c r="AE19">
        <f t="shared" ref="AE19:AE30" si="22">IF(AC19*$H$15&gt;=AG19,1,(AG19/(AG19-AC19*$H$15)))</f>
        <v>1</v>
      </c>
      <c r="AF19">
        <f t="shared" ref="AF19:AF30" si="23">(AE19-1)*100</f>
        <v>0</v>
      </c>
      <c r="AG19">
        <f t="shared" ref="AG19:AG30" si="24">MAX(0,($B$15+$C$15*CF19)/(1+$D$15*CF19)*BY19/(CA19+273)*$E$15)</f>
        <v>54285.378163236885</v>
      </c>
      <c r="AH19" t="s">
        <v>284</v>
      </c>
      <c r="AI19">
        <v>10225.5</v>
      </c>
      <c r="AJ19">
        <v>707.16240000000005</v>
      </c>
      <c r="AK19">
        <v>3345.31</v>
      </c>
      <c r="AL19">
        <f t="shared" ref="AL19:AL30" si="25">AK19-AJ19</f>
        <v>2638.1475999999998</v>
      </c>
      <c r="AM19">
        <f t="shared" ref="AM19:AM30" si="26">AL19/AK19</f>
        <v>0.78861080139060347</v>
      </c>
      <c r="AN19">
        <v>-0.90552144150128899</v>
      </c>
      <c r="AO19" t="s">
        <v>289</v>
      </c>
      <c r="AP19">
        <v>10220.200000000001</v>
      </c>
      <c r="AQ19">
        <v>879.53384000000005</v>
      </c>
      <c r="AR19">
        <v>1324.56</v>
      </c>
      <c r="AS19">
        <f t="shared" ref="AS19:AS30" si="27">1-AQ19/AR19</f>
        <v>0.335980370840128</v>
      </c>
      <c r="AT19">
        <v>0.5</v>
      </c>
      <c r="AU19">
        <f t="shared" ref="AU19:AU30" si="28">BK19</f>
        <v>1093.1460001482908</v>
      </c>
      <c r="AV19">
        <f t="shared" ref="AV19:AV30" si="29">H19</f>
        <v>22.296627921642461</v>
      </c>
      <c r="AW19">
        <f t="shared" ref="AW19:AW30" si="30">AS19*AT19*AU19</f>
        <v>183.63779925611269</v>
      </c>
      <c r="AX19">
        <f t="shared" ref="AX19:AX30" si="31">BC19/AR19</f>
        <v>0.53553632904511683</v>
      </c>
      <c r="AY19">
        <f t="shared" ref="AY19:AY30" si="32">(AV19-AN19)/AU19</f>
        <v>2.1225114815400927E-2</v>
      </c>
      <c r="AZ19">
        <f t="shared" ref="AZ19:AZ30" si="33">(AK19-AR19)/AR19</f>
        <v>1.5256009542791569</v>
      </c>
      <c r="BA19" t="s">
        <v>290</v>
      </c>
      <c r="BB19">
        <v>615.21</v>
      </c>
      <c r="BC19">
        <f t="shared" ref="BC19:BC30" si="34">AR19-BB19</f>
        <v>709.34999999999991</v>
      </c>
      <c r="BD19">
        <f t="shared" ref="BD19:BD30" si="35">(AR19-AQ19)/(AR19-BB19)</f>
        <v>0.6273717628815112</v>
      </c>
      <c r="BE19">
        <f t="shared" ref="BE19:BE30" si="36">(AK19-AR19)/(AK19-BB19)</f>
        <v>0.74017435258781727</v>
      </c>
      <c r="BF19">
        <f t="shared" ref="BF19:BF30" si="37">(AR19-AQ19)/(AR19-AJ19)</f>
        <v>0.72080966949013081</v>
      </c>
      <c r="BG19">
        <f t="shared" ref="BG19:BG30" si="38">(AK19-AR19)/(AK19-AJ19)</f>
        <v>0.7659730638270581</v>
      </c>
      <c r="BH19">
        <f t="shared" ref="BH19:BH30" si="39">(BD19*BB19/AQ19)</f>
        <v>0.43882948522177895</v>
      </c>
      <c r="BI19">
        <f t="shared" ref="BI19:BI30" si="40">(1-BH19)</f>
        <v>0.56117051477822111</v>
      </c>
      <c r="BJ19">
        <f t="shared" ref="BJ19:BJ30" si="41">$B$13*CG19+$C$13*CH19+$F$13*CI19*(1-CL19)</f>
        <v>1299.93</v>
      </c>
      <c r="BK19">
        <f t="shared" ref="BK19:BK30" si="42">BJ19*BL19</f>
        <v>1093.1460001482908</v>
      </c>
      <c r="BL19">
        <f t="shared" ref="BL19:BL30" si="43">($B$13*$D$11+$C$13*$D$11+$F$13*((CV19+CN19)/MAX(CV19+CN19+CW19, 0.1)*$I$11+CW19/MAX(CV19+CN19+CW19, 0.1)*$J$11))/($B$13+$C$13+$F$13)</f>
        <v>0.84092681925049106</v>
      </c>
      <c r="BM19">
        <f t="shared" ref="BM19:BM30" si="44">($B$13*$K$11+$C$13*$K$11+$F$13*((CV19+CN19)/MAX(CV19+CN19+CW19, 0.1)*$P$11+CW19/MAX(CV19+CN19+CW19, 0.1)*$Q$11))/($B$13+$C$13+$F$13)</f>
        <v>0.19185363850098247</v>
      </c>
      <c r="BN19">
        <v>6</v>
      </c>
      <c r="BO19">
        <v>0.5</v>
      </c>
      <c r="BP19" t="s">
        <v>285</v>
      </c>
      <c r="BQ19">
        <v>1599833110.5999999</v>
      </c>
      <c r="BR19">
        <v>371.27800000000002</v>
      </c>
      <c r="BS19">
        <v>399.94</v>
      </c>
      <c r="BT19">
        <v>16.672899999999998</v>
      </c>
      <c r="BU19">
        <v>11.6256</v>
      </c>
      <c r="BV19">
        <v>370.56099999999998</v>
      </c>
      <c r="BW19">
        <v>16.775200000000002</v>
      </c>
      <c r="BX19">
        <v>499.99400000000003</v>
      </c>
      <c r="BY19">
        <v>101.554</v>
      </c>
      <c r="BZ19">
        <v>9.9964899999999995E-2</v>
      </c>
      <c r="CA19">
        <v>23.918199999999999</v>
      </c>
      <c r="CB19">
        <v>22.9986</v>
      </c>
      <c r="CC19">
        <v>999.9</v>
      </c>
      <c r="CD19">
        <v>0</v>
      </c>
      <c r="CE19">
        <v>0</v>
      </c>
      <c r="CF19">
        <v>10005.6</v>
      </c>
      <c r="CG19">
        <v>0</v>
      </c>
      <c r="CH19">
        <v>1.5289399999999999E-3</v>
      </c>
      <c r="CI19">
        <v>1299.93</v>
      </c>
      <c r="CJ19">
        <v>0.96898799999999996</v>
      </c>
      <c r="CK19">
        <v>3.1012100000000001E-2</v>
      </c>
      <c r="CL19">
        <v>0</v>
      </c>
      <c r="CM19">
        <v>879.245</v>
      </c>
      <c r="CN19">
        <v>4.9998399999999998</v>
      </c>
      <c r="CO19">
        <v>11317.4</v>
      </c>
      <c r="CP19">
        <v>12114.9</v>
      </c>
      <c r="CQ19">
        <v>38.75</v>
      </c>
      <c r="CR19">
        <v>40.75</v>
      </c>
      <c r="CS19">
        <v>39.875</v>
      </c>
      <c r="CT19">
        <v>39.936999999999998</v>
      </c>
      <c r="CU19">
        <v>40</v>
      </c>
      <c r="CV19">
        <v>1254.77</v>
      </c>
      <c r="CW19">
        <v>40.159999999999997</v>
      </c>
      <c r="CX19">
        <v>0</v>
      </c>
      <c r="CY19">
        <v>1353.9000000953699</v>
      </c>
      <c r="CZ19">
        <v>0</v>
      </c>
      <c r="DA19">
        <v>879.53384000000005</v>
      </c>
      <c r="DB19">
        <v>-2.17200000557964</v>
      </c>
      <c r="DC19">
        <v>-31.800000111272698</v>
      </c>
      <c r="DD19">
        <v>11322.04</v>
      </c>
      <c r="DE19">
        <v>15</v>
      </c>
      <c r="DF19">
        <v>1599833046.0999999</v>
      </c>
      <c r="DG19" t="s">
        <v>291</v>
      </c>
      <c r="DH19">
        <v>1599833042.0999999</v>
      </c>
      <c r="DI19">
        <v>1599833046.0999999</v>
      </c>
      <c r="DJ19">
        <v>17</v>
      </c>
      <c r="DK19">
        <v>0.22800000000000001</v>
      </c>
      <c r="DL19">
        <v>-2E-3</v>
      </c>
      <c r="DM19">
        <v>0.71699999999999997</v>
      </c>
      <c r="DN19">
        <v>-0.10199999999999999</v>
      </c>
      <c r="DO19">
        <v>400</v>
      </c>
      <c r="DP19">
        <v>12</v>
      </c>
      <c r="DQ19">
        <v>0.04</v>
      </c>
      <c r="DR19">
        <v>0.02</v>
      </c>
      <c r="DS19">
        <v>-28.615602500000001</v>
      </c>
      <c r="DT19">
        <v>-0.35783527204499199</v>
      </c>
      <c r="DU19">
        <v>4.7028302582062302E-2</v>
      </c>
      <c r="DV19">
        <v>1</v>
      </c>
      <c r="DW19">
        <v>879.71114285714305</v>
      </c>
      <c r="DX19">
        <v>-2.7266066536214799</v>
      </c>
      <c r="DY19">
        <v>0.37795957023826399</v>
      </c>
      <c r="DZ19">
        <v>0</v>
      </c>
      <c r="EA19">
        <v>5.0384677499999997</v>
      </c>
      <c r="EB19">
        <v>6.8480487804861503E-2</v>
      </c>
      <c r="EC19">
        <v>6.7423213686014704E-3</v>
      </c>
      <c r="ED19">
        <v>1</v>
      </c>
      <c r="EE19">
        <v>2</v>
      </c>
      <c r="EF19">
        <v>3</v>
      </c>
      <c r="EG19" t="s">
        <v>292</v>
      </c>
      <c r="EH19">
        <v>100</v>
      </c>
      <c r="EI19">
        <v>100</v>
      </c>
      <c r="EJ19">
        <v>0.71699999999999997</v>
      </c>
      <c r="EK19">
        <v>-0.1023</v>
      </c>
      <c r="EL19">
        <v>0.71729999999996596</v>
      </c>
      <c r="EM19">
        <v>0</v>
      </c>
      <c r="EN19">
        <v>0</v>
      </c>
      <c r="EO19">
        <v>0</v>
      </c>
      <c r="EP19">
        <v>-0.102269999999999</v>
      </c>
      <c r="EQ19">
        <v>0</v>
      </c>
      <c r="ER19">
        <v>0</v>
      </c>
      <c r="ES19">
        <v>0</v>
      </c>
      <c r="ET19">
        <v>-1</v>
      </c>
      <c r="EU19">
        <v>-1</v>
      </c>
      <c r="EV19">
        <v>-1</v>
      </c>
      <c r="EW19">
        <v>-1</v>
      </c>
      <c r="EX19">
        <v>1.1000000000000001</v>
      </c>
      <c r="EY19">
        <v>1.1000000000000001</v>
      </c>
      <c r="EZ19">
        <v>2</v>
      </c>
      <c r="FA19">
        <v>401.08499999999998</v>
      </c>
      <c r="FB19">
        <v>504.57499999999999</v>
      </c>
      <c r="FC19">
        <v>22.4345</v>
      </c>
      <c r="FD19">
        <v>23.124500000000001</v>
      </c>
      <c r="FE19">
        <v>30.0002</v>
      </c>
      <c r="FF19">
        <v>23.100300000000001</v>
      </c>
      <c r="FG19">
        <v>23.067299999999999</v>
      </c>
      <c r="FH19">
        <v>21.010300000000001</v>
      </c>
      <c r="FI19">
        <v>100</v>
      </c>
      <c r="FJ19">
        <v>12.3346</v>
      </c>
      <c r="FK19">
        <v>22.4377</v>
      </c>
      <c r="FL19">
        <v>400</v>
      </c>
      <c r="FM19">
        <v>1.04728</v>
      </c>
      <c r="FN19">
        <v>103.01600000000001</v>
      </c>
      <c r="FO19">
        <v>102.55</v>
      </c>
    </row>
    <row r="20" spans="1:171" x14ac:dyDescent="0.35">
      <c r="A20">
        <v>3</v>
      </c>
      <c r="B20">
        <v>1599833231.0999999</v>
      </c>
      <c r="C20">
        <v>1475.0999999046301</v>
      </c>
      <c r="D20" t="s">
        <v>293</v>
      </c>
      <c r="E20" t="s">
        <v>294</v>
      </c>
      <c r="F20">
        <v>1599833231.0999999</v>
      </c>
      <c r="G20">
        <f t="shared" si="0"/>
        <v>4.3203405243178589E-3</v>
      </c>
      <c r="H20">
        <f t="shared" si="1"/>
        <v>21.909208158921547</v>
      </c>
      <c r="I20">
        <f t="shared" si="2"/>
        <v>371.68</v>
      </c>
      <c r="J20">
        <f t="shared" si="3"/>
        <v>275.47766251625859</v>
      </c>
      <c r="K20">
        <f t="shared" si="4"/>
        <v>28.002851603606512</v>
      </c>
      <c r="L20">
        <f t="shared" si="5"/>
        <v>37.782010305152006</v>
      </c>
      <c r="M20">
        <f t="shared" si="6"/>
        <v>0.41326662017227983</v>
      </c>
      <c r="N20">
        <f t="shared" si="7"/>
        <v>2.9581821476111294</v>
      </c>
      <c r="O20">
        <f t="shared" si="8"/>
        <v>0.3836635280888317</v>
      </c>
      <c r="P20">
        <f t="shared" si="9"/>
        <v>0.24227248012925306</v>
      </c>
      <c r="Q20">
        <f t="shared" si="10"/>
        <v>177.7617996028419</v>
      </c>
      <c r="R20">
        <f t="shared" si="11"/>
        <v>23.89414785633484</v>
      </c>
      <c r="S20">
        <f t="shared" si="12"/>
        <v>23.0046</v>
      </c>
      <c r="T20">
        <f t="shared" si="13"/>
        <v>2.8205068841848799</v>
      </c>
      <c r="U20">
        <f t="shared" si="14"/>
        <v>56.911000943335758</v>
      </c>
      <c r="V20">
        <f t="shared" si="15"/>
        <v>1.7012883051849601</v>
      </c>
      <c r="W20">
        <f t="shared" si="16"/>
        <v>2.9893839099383825</v>
      </c>
      <c r="X20">
        <f t="shared" si="17"/>
        <v>1.1192185789999198</v>
      </c>
      <c r="Y20">
        <f t="shared" si="18"/>
        <v>-190.52701712241759</v>
      </c>
      <c r="Z20">
        <f t="shared" si="19"/>
        <v>153.78802582288165</v>
      </c>
      <c r="AA20">
        <f t="shared" si="20"/>
        <v>10.829934623778728</v>
      </c>
      <c r="AB20">
        <f t="shared" si="21"/>
        <v>151.85274292708471</v>
      </c>
      <c r="AC20">
        <v>79</v>
      </c>
      <c r="AD20">
        <v>16</v>
      </c>
      <c r="AE20">
        <f t="shared" si="22"/>
        <v>1</v>
      </c>
      <c r="AF20">
        <f t="shared" si="23"/>
        <v>0</v>
      </c>
      <c r="AG20">
        <f t="shared" si="24"/>
        <v>54291.687078423725</v>
      </c>
      <c r="AH20" t="s">
        <v>284</v>
      </c>
      <c r="AI20">
        <v>10225.5</v>
      </c>
      <c r="AJ20">
        <v>707.16240000000005</v>
      </c>
      <c r="AK20">
        <v>3345.31</v>
      </c>
      <c r="AL20">
        <f t="shared" si="25"/>
        <v>2638.1475999999998</v>
      </c>
      <c r="AM20">
        <f t="shared" si="26"/>
        <v>0.78861080139060347</v>
      </c>
      <c r="AN20">
        <v>-0.90552144150128899</v>
      </c>
      <c r="AO20" t="s">
        <v>295</v>
      </c>
      <c r="AP20">
        <v>10222.4</v>
      </c>
      <c r="AQ20">
        <v>895.90239999999994</v>
      </c>
      <c r="AR20">
        <v>1457.62</v>
      </c>
      <c r="AS20">
        <f t="shared" si="27"/>
        <v>0.38536628202137735</v>
      </c>
      <c r="AT20">
        <v>0.5</v>
      </c>
      <c r="AU20">
        <f t="shared" si="28"/>
        <v>925.11570017207077</v>
      </c>
      <c r="AV20">
        <f t="shared" si="29"/>
        <v>21.909208158921547</v>
      </c>
      <c r="AW20">
        <f t="shared" si="30"/>
        <v>178.25419890745709</v>
      </c>
      <c r="AX20">
        <f t="shared" si="31"/>
        <v>0.56710253701239</v>
      </c>
      <c r="AY20">
        <f t="shared" si="32"/>
        <v>2.466148785084862E-2</v>
      </c>
      <c r="AZ20">
        <f t="shared" si="33"/>
        <v>1.2950494641950578</v>
      </c>
      <c r="BA20" t="s">
        <v>296</v>
      </c>
      <c r="BB20">
        <v>631</v>
      </c>
      <c r="BC20">
        <f t="shared" si="34"/>
        <v>826.61999999999989</v>
      </c>
      <c r="BD20">
        <f t="shared" si="35"/>
        <v>0.67953545764680268</v>
      </c>
      <c r="BE20">
        <f t="shared" si="36"/>
        <v>0.6954585143185561</v>
      </c>
      <c r="BF20">
        <f t="shared" si="37"/>
        <v>0.74850011512975556</v>
      </c>
      <c r="BG20">
        <f t="shared" si="38"/>
        <v>0.71553615878050192</v>
      </c>
      <c r="BH20">
        <f t="shared" si="39"/>
        <v>0.47860891295204983</v>
      </c>
      <c r="BI20">
        <f t="shared" si="40"/>
        <v>0.52139108704795012</v>
      </c>
      <c r="BJ20">
        <f t="shared" si="41"/>
        <v>1099.92</v>
      </c>
      <c r="BK20">
        <f t="shared" si="42"/>
        <v>925.11570017207077</v>
      </c>
      <c r="BL20">
        <f t="shared" si="43"/>
        <v>0.84107544200675566</v>
      </c>
      <c r="BM20">
        <f t="shared" si="44"/>
        <v>0.19215088401351135</v>
      </c>
      <c r="BN20">
        <v>6</v>
      </c>
      <c r="BO20">
        <v>0.5</v>
      </c>
      <c r="BP20" t="s">
        <v>285</v>
      </c>
      <c r="BQ20">
        <v>1599833231.0999999</v>
      </c>
      <c r="BR20">
        <v>371.68</v>
      </c>
      <c r="BS20">
        <v>399.89499999999998</v>
      </c>
      <c r="BT20">
        <v>16.7364</v>
      </c>
      <c r="BU20">
        <v>11.6393</v>
      </c>
      <c r="BV20">
        <v>370.94799999999998</v>
      </c>
      <c r="BW20">
        <v>16.834700000000002</v>
      </c>
      <c r="BX20">
        <v>500.053</v>
      </c>
      <c r="BY20">
        <v>101.55200000000001</v>
      </c>
      <c r="BZ20">
        <v>9.9986400000000003E-2</v>
      </c>
      <c r="CA20">
        <v>23.968900000000001</v>
      </c>
      <c r="CB20">
        <v>23.0046</v>
      </c>
      <c r="CC20">
        <v>999.9</v>
      </c>
      <c r="CD20">
        <v>0</v>
      </c>
      <c r="CE20">
        <v>0</v>
      </c>
      <c r="CF20">
        <v>10008.799999999999</v>
      </c>
      <c r="CG20">
        <v>0</v>
      </c>
      <c r="CH20">
        <v>1.5289399999999999E-3</v>
      </c>
      <c r="CI20">
        <v>1099.92</v>
      </c>
      <c r="CJ20">
        <v>0.96398399999999995</v>
      </c>
      <c r="CK20">
        <v>3.6016100000000002E-2</v>
      </c>
      <c r="CL20">
        <v>0</v>
      </c>
      <c r="CM20">
        <v>896.63</v>
      </c>
      <c r="CN20">
        <v>4.9998399999999998</v>
      </c>
      <c r="CO20">
        <v>9753.81</v>
      </c>
      <c r="CP20">
        <v>10231.1</v>
      </c>
      <c r="CQ20">
        <v>38.5</v>
      </c>
      <c r="CR20">
        <v>40.686999999999998</v>
      </c>
      <c r="CS20">
        <v>39.75</v>
      </c>
      <c r="CT20">
        <v>39.875</v>
      </c>
      <c r="CU20">
        <v>39.875</v>
      </c>
      <c r="CV20">
        <v>1055.49</v>
      </c>
      <c r="CW20">
        <v>39.43</v>
      </c>
      <c r="CX20">
        <v>0</v>
      </c>
      <c r="CY20">
        <v>119.90000009536701</v>
      </c>
      <c r="CZ20">
        <v>0</v>
      </c>
      <c r="DA20">
        <v>895.90239999999994</v>
      </c>
      <c r="DB20">
        <v>8.81976923370949</v>
      </c>
      <c r="DC20">
        <v>100.08846154155</v>
      </c>
      <c r="DD20">
        <v>9743.7044000000005</v>
      </c>
      <c r="DE20">
        <v>15</v>
      </c>
      <c r="DF20">
        <v>1599833175.5999999</v>
      </c>
      <c r="DG20" t="s">
        <v>297</v>
      </c>
      <c r="DH20">
        <v>1599833162.0999999</v>
      </c>
      <c r="DI20">
        <v>1599833175.5999999</v>
      </c>
      <c r="DJ20">
        <v>18</v>
      </c>
      <c r="DK20">
        <v>1.4999999999999999E-2</v>
      </c>
      <c r="DL20">
        <v>4.0000000000000001E-3</v>
      </c>
      <c r="DM20">
        <v>0.73199999999999998</v>
      </c>
      <c r="DN20">
        <v>-9.8000000000000004E-2</v>
      </c>
      <c r="DO20">
        <v>400</v>
      </c>
      <c r="DP20">
        <v>12</v>
      </c>
      <c r="DQ20">
        <v>0.04</v>
      </c>
      <c r="DR20">
        <v>0.02</v>
      </c>
      <c r="DS20">
        <v>-28.214097500000001</v>
      </c>
      <c r="DT20">
        <v>6.6248780487887293E-2</v>
      </c>
      <c r="DU20">
        <v>3.9450491045739999E-2</v>
      </c>
      <c r="DV20">
        <v>1</v>
      </c>
      <c r="DW20">
        <v>895.36622857142902</v>
      </c>
      <c r="DX20">
        <v>9.2051976516618996</v>
      </c>
      <c r="DY20">
        <v>0.95002577666425503</v>
      </c>
      <c r="DZ20">
        <v>0</v>
      </c>
      <c r="EA20">
        <v>5.0913950000000003</v>
      </c>
      <c r="EB20">
        <v>4.84279924952958E-2</v>
      </c>
      <c r="EC20">
        <v>4.7769210795239698E-3</v>
      </c>
      <c r="ED20">
        <v>1</v>
      </c>
      <c r="EE20">
        <v>2</v>
      </c>
      <c r="EF20">
        <v>3</v>
      </c>
      <c r="EG20" t="s">
        <v>292</v>
      </c>
      <c r="EH20">
        <v>100</v>
      </c>
      <c r="EI20">
        <v>100</v>
      </c>
      <c r="EJ20">
        <v>0.73199999999999998</v>
      </c>
      <c r="EK20">
        <v>-9.8299999999999998E-2</v>
      </c>
      <c r="EL20">
        <v>0.73195000000009702</v>
      </c>
      <c r="EM20">
        <v>0</v>
      </c>
      <c r="EN20">
        <v>0</v>
      </c>
      <c r="EO20">
        <v>0</v>
      </c>
      <c r="EP20">
        <v>-9.8290476190477705E-2</v>
      </c>
      <c r="EQ20">
        <v>0</v>
      </c>
      <c r="ER20">
        <v>0</v>
      </c>
      <c r="ES20">
        <v>0</v>
      </c>
      <c r="ET20">
        <v>-1</v>
      </c>
      <c r="EU20">
        <v>-1</v>
      </c>
      <c r="EV20">
        <v>-1</v>
      </c>
      <c r="EW20">
        <v>-1</v>
      </c>
      <c r="EX20">
        <v>1.1000000000000001</v>
      </c>
      <c r="EY20">
        <v>0.9</v>
      </c>
      <c r="EZ20">
        <v>2</v>
      </c>
      <c r="FA20">
        <v>400.98500000000001</v>
      </c>
      <c r="FB20">
        <v>504.77</v>
      </c>
      <c r="FC20">
        <v>22.566199999999998</v>
      </c>
      <c r="FD20">
        <v>23.138100000000001</v>
      </c>
      <c r="FE20">
        <v>30.0002</v>
      </c>
      <c r="FF20">
        <v>23.1173</v>
      </c>
      <c r="FG20">
        <v>23.082699999999999</v>
      </c>
      <c r="FH20">
        <v>21.066299999999998</v>
      </c>
      <c r="FI20">
        <v>100</v>
      </c>
      <c r="FJ20">
        <v>5.4840999999999998</v>
      </c>
      <c r="FK20">
        <v>22.604199999999999</v>
      </c>
      <c r="FL20">
        <v>400</v>
      </c>
      <c r="FM20">
        <v>0</v>
      </c>
      <c r="FN20">
        <v>103.006</v>
      </c>
      <c r="FO20">
        <v>102.55</v>
      </c>
    </row>
    <row r="21" spans="1:171" x14ac:dyDescent="0.35">
      <c r="A21">
        <v>4</v>
      </c>
      <c r="B21">
        <v>1599833351.5999999</v>
      </c>
      <c r="C21">
        <v>1595.5999999046301</v>
      </c>
      <c r="D21" t="s">
        <v>298</v>
      </c>
      <c r="E21" t="s">
        <v>299</v>
      </c>
      <c r="F21">
        <v>1599833351.5999999</v>
      </c>
      <c r="G21">
        <f t="shared" si="0"/>
        <v>4.3165451518665477E-3</v>
      </c>
      <c r="H21">
        <f t="shared" si="1"/>
        <v>21.297996442942996</v>
      </c>
      <c r="I21">
        <f t="shared" si="2"/>
        <v>372.54399999999998</v>
      </c>
      <c r="J21">
        <f t="shared" si="3"/>
        <v>278.8249472547763</v>
      </c>
      <c r="K21">
        <f t="shared" si="4"/>
        <v>28.34396172383207</v>
      </c>
      <c r="L21">
        <f t="shared" si="5"/>
        <v>37.870975966848</v>
      </c>
      <c r="M21">
        <f t="shared" si="6"/>
        <v>0.41325009657341882</v>
      </c>
      <c r="N21">
        <f t="shared" si="7"/>
        <v>2.9563521828009147</v>
      </c>
      <c r="O21">
        <f t="shared" si="8"/>
        <v>0.38363236550500668</v>
      </c>
      <c r="P21">
        <f t="shared" si="9"/>
        <v>0.24225413631034154</v>
      </c>
      <c r="Q21">
        <f t="shared" si="10"/>
        <v>145.85926640022407</v>
      </c>
      <c r="R21">
        <f t="shared" si="11"/>
        <v>23.730562451267595</v>
      </c>
      <c r="S21">
        <f t="shared" si="12"/>
        <v>23.001899999999999</v>
      </c>
      <c r="T21">
        <f t="shared" si="13"/>
        <v>2.8200460058833636</v>
      </c>
      <c r="U21">
        <f t="shared" si="14"/>
        <v>56.84771807898931</v>
      </c>
      <c r="V21">
        <f t="shared" si="15"/>
        <v>1.7016850720715999</v>
      </c>
      <c r="W21">
        <f t="shared" si="16"/>
        <v>2.9934096381971327</v>
      </c>
      <c r="X21">
        <f t="shared" si="17"/>
        <v>1.1183609338117637</v>
      </c>
      <c r="Y21">
        <f t="shared" si="18"/>
        <v>-190.35964119731474</v>
      </c>
      <c r="Z21">
        <f t="shared" si="19"/>
        <v>157.6934005750438</v>
      </c>
      <c r="AA21">
        <f t="shared" si="20"/>
        <v>11.112938704100232</v>
      </c>
      <c r="AB21">
        <f t="shared" si="21"/>
        <v>124.30596448205335</v>
      </c>
      <c r="AC21">
        <v>79</v>
      </c>
      <c r="AD21">
        <v>16</v>
      </c>
      <c r="AE21">
        <f t="shared" si="22"/>
        <v>1</v>
      </c>
      <c r="AF21">
        <f t="shared" si="23"/>
        <v>0</v>
      </c>
      <c r="AG21">
        <f t="shared" si="24"/>
        <v>54233.637446984067</v>
      </c>
      <c r="AH21" t="s">
        <v>284</v>
      </c>
      <c r="AI21">
        <v>10225.5</v>
      </c>
      <c r="AJ21">
        <v>707.16240000000005</v>
      </c>
      <c r="AK21">
        <v>3345.31</v>
      </c>
      <c r="AL21">
        <f t="shared" si="25"/>
        <v>2638.1475999999998</v>
      </c>
      <c r="AM21">
        <f t="shared" si="26"/>
        <v>0.78861080139060347</v>
      </c>
      <c r="AN21">
        <v>-0.90552144150128899</v>
      </c>
      <c r="AO21" t="s">
        <v>300</v>
      </c>
      <c r="AP21">
        <v>10226.200000000001</v>
      </c>
      <c r="AQ21">
        <v>929.86536000000001</v>
      </c>
      <c r="AR21">
        <v>1690.67</v>
      </c>
      <c r="AS21">
        <f t="shared" si="27"/>
        <v>0.45000185725185871</v>
      </c>
      <c r="AT21">
        <v>0.5</v>
      </c>
      <c r="AU21">
        <f t="shared" si="28"/>
        <v>757.21530021007072</v>
      </c>
      <c r="AV21">
        <f t="shared" si="29"/>
        <v>21.297996442942996</v>
      </c>
      <c r="AW21">
        <f t="shared" si="30"/>
        <v>170.3741457170278</v>
      </c>
      <c r="AX21">
        <f t="shared" si="31"/>
        <v>0.61192899856270011</v>
      </c>
      <c r="AY21">
        <f t="shared" si="32"/>
        <v>2.9322595407520774E-2</v>
      </c>
      <c r="AZ21">
        <f t="shared" si="33"/>
        <v>0.97868892214329217</v>
      </c>
      <c r="BA21" t="s">
        <v>301</v>
      </c>
      <c r="BB21">
        <v>656.1</v>
      </c>
      <c r="BC21">
        <f t="shared" si="34"/>
        <v>1034.5700000000002</v>
      </c>
      <c r="BD21">
        <f t="shared" si="35"/>
        <v>0.73538246807852536</v>
      </c>
      <c r="BE21">
        <f t="shared" si="36"/>
        <v>0.61528850480252562</v>
      </c>
      <c r="BF21">
        <f t="shared" si="37"/>
        <v>0.77356254288223092</v>
      </c>
      <c r="BG21">
        <f t="shared" si="38"/>
        <v>0.62719765944862216</v>
      </c>
      <c r="BH21">
        <f t="shared" si="39"/>
        <v>0.51887559001694661</v>
      </c>
      <c r="BI21">
        <f t="shared" si="40"/>
        <v>0.48112440998305339</v>
      </c>
      <c r="BJ21">
        <f t="shared" si="41"/>
        <v>900.04</v>
      </c>
      <c r="BK21">
        <f t="shared" si="42"/>
        <v>757.21530021007072</v>
      </c>
      <c r="BL21">
        <f t="shared" si="43"/>
        <v>0.84131294188043948</v>
      </c>
      <c r="BM21">
        <f t="shared" si="44"/>
        <v>0.19262588376087886</v>
      </c>
      <c r="BN21">
        <v>6</v>
      </c>
      <c r="BO21">
        <v>0.5</v>
      </c>
      <c r="BP21" t="s">
        <v>285</v>
      </c>
      <c r="BQ21">
        <v>1599833351.5999999</v>
      </c>
      <c r="BR21">
        <v>372.54399999999998</v>
      </c>
      <c r="BS21">
        <v>400.03</v>
      </c>
      <c r="BT21">
        <v>16.739799999999999</v>
      </c>
      <c r="BU21">
        <v>11.6469</v>
      </c>
      <c r="BV21">
        <v>371.851</v>
      </c>
      <c r="BW21">
        <v>16.8368</v>
      </c>
      <c r="BX21">
        <v>500.024</v>
      </c>
      <c r="BY21">
        <v>101.55500000000001</v>
      </c>
      <c r="BZ21">
        <v>0.10004200000000001</v>
      </c>
      <c r="CA21">
        <v>23.991299999999999</v>
      </c>
      <c r="CB21">
        <v>23.001899999999999</v>
      </c>
      <c r="CC21">
        <v>999.9</v>
      </c>
      <c r="CD21">
        <v>0</v>
      </c>
      <c r="CE21">
        <v>0</v>
      </c>
      <c r="CF21">
        <v>9998.1200000000008</v>
      </c>
      <c r="CG21">
        <v>0</v>
      </c>
      <c r="CH21">
        <v>1.5289399999999999E-3</v>
      </c>
      <c r="CI21">
        <v>900.04</v>
      </c>
      <c r="CJ21">
        <v>0.95599100000000004</v>
      </c>
      <c r="CK21">
        <v>4.4009100000000002E-2</v>
      </c>
      <c r="CL21">
        <v>0</v>
      </c>
      <c r="CM21">
        <v>931.63599999999997</v>
      </c>
      <c r="CN21">
        <v>4.9998399999999998</v>
      </c>
      <c r="CO21">
        <v>8263.89</v>
      </c>
      <c r="CP21">
        <v>8346.91</v>
      </c>
      <c r="CQ21">
        <v>38.125</v>
      </c>
      <c r="CR21">
        <v>40.625</v>
      </c>
      <c r="CS21">
        <v>39.561999999999998</v>
      </c>
      <c r="CT21">
        <v>39.811999999999998</v>
      </c>
      <c r="CU21">
        <v>39.625</v>
      </c>
      <c r="CV21">
        <v>855.65</v>
      </c>
      <c r="CW21">
        <v>39.39</v>
      </c>
      <c r="CX21">
        <v>0</v>
      </c>
      <c r="CY21">
        <v>119.90000009536701</v>
      </c>
      <c r="CZ21">
        <v>0</v>
      </c>
      <c r="DA21">
        <v>929.86536000000001</v>
      </c>
      <c r="DB21">
        <v>11.909153850383801</v>
      </c>
      <c r="DC21">
        <v>104.52538462816899</v>
      </c>
      <c r="DD21">
        <v>8250.6252000000004</v>
      </c>
      <c r="DE21">
        <v>15</v>
      </c>
      <c r="DF21">
        <v>1599833295.5999999</v>
      </c>
      <c r="DG21" t="s">
        <v>302</v>
      </c>
      <c r="DH21">
        <v>1599833293.0999999</v>
      </c>
      <c r="DI21">
        <v>1599833295.5999999</v>
      </c>
      <c r="DJ21">
        <v>19</v>
      </c>
      <c r="DK21">
        <v>-3.7999999999999999E-2</v>
      </c>
      <c r="DL21">
        <v>1E-3</v>
      </c>
      <c r="DM21">
        <v>0.69399999999999995</v>
      </c>
      <c r="DN21">
        <v>-9.7000000000000003E-2</v>
      </c>
      <c r="DO21">
        <v>400</v>
      </c>
      <c r="DP21">
        <v>12</v>
      </c>
      <c r="DQ21">
        <v>0.13</v>
      </c>
      <c r="DR21">
        <v>0.02</v>
      </c>
      <c r="DS21">
        <v>-27.496707499999999</v>
      </c>
      <c r="DT21">
        <v>-0.203269418386435</v>
      </c>
      <c r="DU21">
        <v>4.4661596408435901E-2</v>
      </c>
      <c r="DV21">
        <v>1</v>
      </c>
      <c r="DW21">
        <v>929.10088571428605</v>
      </c>
      <c r="DX21">
        <v>12.3609628180039</v>
      </c>
      <c r="DY21">
        <v>1.2668393239290701</v>
      </c>
      <c r="DZ21">
        <v>0</v>
      </c>
      <c r="EA21">
        <v>5.0912559999999996</v>
      </c>
      <c r="EB21">
        <v>1.5367429643510001E-2</v>
      </c>
      <c r="EC21">
        <v>1.9330982903101601E-3</v>
      </c>
      <c r="ED21">
        <v>1</v>
      </c>
      <c r="EE21">
        <v>2</v>
      </c>
      <c r="EF21">
        <v>3</v>
      </c>
      <c r="EG21" t="s">
        <v>292</v>
      </c>
      <c r="EH21">
        <v>100</v>
      </c>
      <c r="EI21">
        <v>100</v>
      </c>
      <c r="EJ21">
        <v>0.69299999999999995</v>
      </c>
      <c r="EK21">
        <v>-9.7000000000000003E-2</v>
      </c>
      <c r="EL21">
        <v>0.69385714285704103</v>
      </c>
      <c r="EM21">
        <v>0</v>
      </c>
      <c r="EN21">
        <v>0</v>
      </c>
      <c r="EO21">
        <v>0</v>
      </c>
      <c r="EP21">
        <v>-9.6975000000000505E-2</v>
      </c>
      <c r="EQ21">
        <v>0</v>
      </c>
      <c r="ER21">
        <v>0</v>
      </c>
      <c r="ES21">
        <v>0</v>
      </c>
      <c r="ET21">
        <v>-1</v>
      </c>
      <c r="EU21">
        <v>-1</v>
      </c>
      <c r="EV21">
        <v>-1</v>
      </c>
      <c r="EW21">
        <v>-1</v>
      </c>
      <c r="EX21">
        <v>1</v>
      </c>
      <c r="EY21">
        <v>0.9</v>
      </c>
      <c r="EZ21">
        <v>2</v>
      </c>
      <c r="FA21">
        <v>401.11900000000003</v>
      </c>
      <c r="FB21">
        <v>504.55599999999998</v>
      </c>
      <c r="FC21">
        <v>22.738099999999999</v>
      </c>
      <c r="FD21">
        <v>23.174199999999999</v>
      </c>
      <c r="FE21">
        <v>30.0002</v>
      </c>
      <c r="FF21">
        <v>23.148800000000001</v>
      </c>
      <c r="FG21">
        <v>23.113700000000001</v>
      </c>
      <c r="FH21">
        <v>21.093</v>
      </c>
      <c r="FI21">
        <v>100</v>
      </c>
      <c r="FJ21">
        <v>0</v>
      </c>
      <c r="FK21">
        <v>22.758500000000002</v>
      </c>
      <c r="FL21">
        <v>400</v>
      </c>
      <c r="FM21">
        <v>0</v>
      </c>
      <c r="FN21">
        <v>102.999</v>
      </c>
      <c r="FO21">
        <v>102.54900000000001</v>
      </c>
    </row>
    <row r="22" spans="1:171" x14ac:dyDescent="0.35">
      <c r="A22">
        <v>5</v>
      </c>
      <c r="B22">
        <v>1599833472.0999999</v>
      </c>
      <c r="C22">
        <v>1716.0999999046301</v>
      </c>
      <c r="D22" t="s">
        <v>303</v>
      </c>
      <c r="E22" t="s">
        <v>304</v>
      </c>
      <c r="F22">
        <v>1599833472.0999999</v>
      </c>
      <c r="G22">
        <f t="shared" si="0"/>
        <v>4.4650334640923923E-3</v>
      </c>
      <c r="H22">
        <f t="shared" si="1"/>
        <v>19.912626982301575</v>
      </c>
      <c r="I22">
        <f t="shared" si="2"/>
        <v>374.21300000000002</v>
      </c>
      <c r="J22">
        <f t="shared" si="3"/>
        <v>291.17842381458689</v>
      </c>
      <c r="K22">
        <f t="shared" si="4"/>
        <v>29.600095872299917</v>
      </c>
      <c r="L22">
        <f t="shared" si="5"/>
        <v>38.041076435369</v>
      </c>
      <c r="M22">
        <f t="shared" si="6"/>
        <v>0.44146778947332999</v>
      </c>
      <c r="N22">
        <f t="shared" si="7"/>
        <v>2.954937672666599</v>
      </c>
      <c r="O22">
        <f t="shared" si="8"/>
        <v>0.40782876216687747</v>
      </c>
      <c r="P22">
        <f t="shared" si="9"/>
        <v>0.25770137516624975</v>
      </c>
      <c r="Q22">
        <f t="shared" si="10"/>
        <v>113.92532061887799</v>
      </c>
      <c r="R22">
        <f t="shared" si="11"/>
        <v>23.495865977688361</v>
      </c>
      <c r="S22">
        <f t="shared" si="12"/>
        <v>22.9773</v>
      </c>
      <c r="T22">
        <f t="shared" si="13"/>
        <v>2.8158499261564733</v>
      </c>
      <c r="U22">
        <f t="shared" si="14"/>
        <v>57.749983930670645</v>
      </c>
      <c r="V22">
        <f t="shared" si="15"/>
        <v>1.7277591617692998</v>
      </c>
      <c r="W22">
        <f t="shared" si="16"/>
        <v>2.9917915887967856</v>
      </c>
      <c r="X22">
        <f t="shared" si="17"/>
        <v>1.0880907643871736</v>
      </c>
      <c r="Y22">
        <f t="shared" si="18"/>
        <v>-196.90797576647449</v>
      </c>
      <c r="Z22">
        <f t="shared" si="19"/>
        <v>160.10313280784553</v>
      </c>
      <c r="AA22">
        <f t="shared" si="20"/>
        <v>11.286240163550003</v>
      </c>
      <c r="AB22">
        <f t="shared" si="21"/>
        <v>88.406717823799028</v>
      </c>
      <c r="AC22">
        <v>79</v>
      </c>
      <c r="AD22">
        <v>16</v>
      </c>
      <c r="AE22">
        <f t="shared" si="22"/>
        <v>1</v>
      </c>
      <c r="AF22">
        <f t="shared" si="23"/>
        <v>0</v>
      </c>
      <c r="AG22">
        <f t="shared" si="24"/>
        <v>54193.560623783596</v>
      </c>
      <c r="AH22" t="s">
        <v>284</v>
      </c>
      <c r="AI22">
        <v>10225.5</v>
      </c>
      <c r="AJ22">
        <v>707.16240000000005</v>
      </c>
      <c r="AK22">
        <v>3345.31</v>
      </c>
      <c r="AL22">
        <f t="shared" si="25"/>
        <v>2638.1475999999998</v>
      </c>
      <c r="AM22">
        <f t="shared" si="26"/>
        <v>0.78861080139060347</v>
      </c>
      <c r="AN22">
        <v>-0.90552144150128899</v>
      </c>
      <c r="AO22" t="s">
        <v>305</v>
      </c>
      <c r="AP22">
        <v>10231.200000000001</v>
      </c>
      <c r="AQ22">
        <v>964.99712</v>
      </c>
      <c r="AR22">
        <v>2033.23</v>
      </c>
      <c r="AS22">
        <f t="shared" si="27"/>
        <v>0.52538713278871552</v>
      </c>
      <c r="AT22">
        <v>0.5</v>
      </c>
      <c r="AU22">
        <f t="shared" si="28"/>
        <v>589.07603347846737</v>
      </c>
      <c r="AV22">
        <f t="shared" si="29"/>
        <v>19.912626982301575</v>
      </c>
      <c r="AW22">
        <f t="shared" si="30"/>
        <v>154.74648411190068</v>
      </c>
      <c r="AX22">
        <f t="shared" si="31"/>
        <v>0.66297467576221092</v>
      </c>
      <c r="AY22">
        <f t="shared" si="32"/>
        <v>3.5340341892493299E-2</v>
      </c>
      <c r="AZ22">
        <f t="shared" si="33"/>
        <v>0.64531804075289068</v>
      </c>
      <c r="BA22" t="s">
        <v>306</v>
      </c>
      <c r="BB22">
        <v>685.25</v>
      </c>
      <c r="BC22">
        <f t="shared" si="34"/>
        <v>1347.98</v>
      </c>
      <c r="BD22">
        <f t="shared" si="35"/>
        <v>0.79246938381875098</v>
      </c>
      <c r="BE22">
        <f t="shared" si="36"/>
        <v>0.49325203190905464</v>
      </c>
      <c r="BF22">
        <f t="shared" si="37"/>
        <v>0.80556442220592683</v>
      </c>
      <c r="BG22">
        <f t="shared" si="38"/>
        <v>0.4973489731961927</v>
      </c>
      <c r="BH22">
        <f t="shared" si="39"/>
        <v>0.56273706315496475</v>
      </c>
      <c r="BI22">
        <f t="shared" si="40"/>
        <v>0.43726293684503525</v>
      </c>
      <c r="BJ22">
        <f t="shared" si="41"/>
        <v>699.86599999999999</v>
      </c>
      <c r="BK22">
        <f t="shared" si="42"/>
        <v>589.07603347846737</v>
      </c>
      <c r="BL22">
        <f t="shared" si="43"/>
        <v>0.84169831578969023</v>
      </c>
      <c r="BM22">
        <f t="shared" si="44"/>
        <v>0.19339663157938053</v>
      </c>
      <c r="BN22">
        <v>6</v>
      </c>
      <c r="BO22">
        <v>0.5</v>
      </c>
      <c r="BP22" t="s">
        <v>285</v>
      </c>
      <c r="BQ22">
        <v>1599833472.0999999</v>
      </c>
      <c r="BR22">
        <v>374.21300000000002</v>
      </c>
      <c r="BS22">
        <v>400.10300000000001</v>
      </c>
      <c r="BT22">
        <v>16.996099999999998</v>
      </c>
      <c r="BU22">
        <v>11.731199999999999</v>
      </c>
      <c r="BV22">
        <v>373.5</v>
      </c>
      <c r="BW22">
        <v>17.083300000000001</v>
      </c>
      <c r="BX22">
        <v>500.197</v>
      </c>
      <c r="BY22">
        <v>101.556</v>
      </c>
      <c r="BZ22">
        <v>0.100213</v>
      </c>
      <c r="CA22">
        <v>23.982299999999999</v>
      </c>
      <c r="CB22">
        <v>22.9773</v>
      </c>
      <c r="CC22">
        <v>999.9</v>
      </c>
      <c r="CD22">
        <v>0</v>
      </c>
      <c r="CE22">
        <v>0</v>
      </c>
      <c r="CF22">
        <v>9990</v>
      </c>
      <c r="CG22">
        <v>0</v>
      </c>
      <c r="CH22">
        <v>1.5289399999999999E-3</v>
      </c>
      <c r="CI22">
        <v>699.86599999999999</v>
      </c>
      <c r="CJ22">
        <v>0.94298199999999999</v>
      </c>
      <c r="CK22">
        <v>5.7017999999999999E-2</v>
      </c>
      <c r="CL22">
        <v>0</v>
      </c>
      <c r="CM22">
        <v>966.55499999999995</v>
      </c>
      <c r="CN22">
        <v>4.9998399999999998</v>
      </c>
      <c r="CO22">
        <v>6641.46</v>
      </c>
      <c r="CP22">
        <v>6459.32</v>
      </c>
      <c r="CQ22">
        <v>37.686999999999998</v>
      </c>
      <c r="CR22">
        <v>40.436999999999998</v>
      </c>
      <c r="CS22">
        <v>39.25</v>
      </c>
      <c r="CT22">
        <v>39.686999999999998</v>
      </c>
      <c r="CU22">
        <v>39.25</v>
      </c>
      <c r="CV22">
        <v>655.25</v>
      </c>
      <c r="CW22">
        <v>39.619999999999997</v>
      </c>
      <c r="CX22">
        <v>0</v>
      </c>
      <c r="CY22">
        <v>119.90000009536701</v>
      </c>
      <c r="CZ22">
        <v>0</v>
      </c>
      <c r="DA22">
        <v>964.99712</v>
      </c>
      <c r="DB22">
        <v>14.8990769335572</v>
      </c>
      <c r="DC22">
        <v>99.293077002439503</v>
      </c>
      <c r="DD22">
        <v>6630.8639999999996</v>
      </c>
      <c r="DE22">
        <v>15</v>
      </c>
      <c r="DF22">
        <v>1599833432.5999999</v>
      </c>
      <c r="DG22" t="s">
        <v>307</v>
      </c>
      <c r="DH22">
        <v>1599833432.5999999</v>
      </c>
      <c r="DI22">
        <v>1599833428.0999999</v>
      </c>
      <c r="DJ22">
        <v>20</v>
      </c>
      <c r="DK22">
        <v>1.9E-2</v>
      </c>
      <c r="DL22">
        <v>0.01</v>
      </c>
      <c r="DM22">
        <v>0.71299999999999997</v>
      </c>
      <c r="DN22">
        <v>-8.6999999999999994E-2</v>
      </c>
      <c r="DO22">
        <v>400</v>
      </c>
      <c r="DP22">
        <v>13</v>
      </c>
      <c r="DQ22">
        <v>7.0000000000000007E-2</v>
      </c>
      <c r="DR22">
        <v>0.02</v>
      </c>
      <c r="DS22">
        <v>-25.906952499999999</v>
      </c>
      <c r="DT22">
        <v>-0.2519988742964</v>
      </c>
      <c r="DU22">
        <v>0.14315922776317999</v>
      </c>
      <c r="DV22">
        <v>1</v>
      </c>
      <c r="DW22">
        <v>964.05468571428605</v>
      </c>
      <c r="DX22">
        <v>15.8067240704528</v>
      </c>
      <c r="DY22">
        <v>1.60220670632597</v>
      </c>
      <c r="DZ22">
        <v>0</v>
      </c>
      <c r="EA22">
        <v>5.0855094999999997</v>
      </c>
      <c r="EB22">
        <v>1.37845418386491</v>
      </c>
      <c r="EC22">
        <v>0.133406138613446</v>
      </c>
      <c r="ED22">
        <v>0</v>
      </c>
      <c r="EE22">
        <v>1</v>
      </c>
      <c r="EF22">
        <v>3</v>
      </c>
      <c r="EG22" t="s">
        <v>286</v>
      </c>
      <c r="EH22">
        <v>100</v>
      </c>
      <c r="EI22">
        <v>100</v>
      </c>
      <c r="EJ22">
        <v>0.71299999999999997</v>
      </c>
      <c r="EK22">
        <v>-8.72E-2</v>
      </c>
      <c r="EL22">
        <v>0.71261904761911399</v>
      </c>
      <c r="EM22">
        <v>0</v>
      </c>
      <c r="EN22">
        <v>0</v>
      </c>
      <c r="EO22">
        <v>0</v>
      </c>
      <c r="EP22">
        <v>-8.7184999999999804E-2</v>
      </c>
      <c r="EQ22">
        <v>0</v>
      </c>
      <c r="ER22">
        <v>0</v>
      </c>
      <c r="ES22">
        <v>0</v>
      </c>
      <c r="ET22">
        <v>-1</v>
      </c>
      <c r="EU22">
        <v>-1</v>
      </c>
      <c r="EV22">
        <v>-1</v>
      </c>
      <c r="EW22">
        <v>-1</v>
      </c>
      <c r="EX22">
        <v>0.7</v>
      </c>
      <c r="EY22">
        <v>0.7</v>
      </c>
      <c r="EZ22">
        <v>2</v>
      </c>
      <c r="FA22">
        <v>401.17200000000003</v>
      </c>
      <c r="FB22">
        <v>501.97</v>
      </c>
      <c r="FC22">
        <v>22.918700000000001</v>
      </c>
      <c r="FD22">
        <v>23.223299999999998</v>
      </c>
      <c r="FE22">
        <v>30.0001</v>
      </c>
      <c r="FF22">
        <v>23.189699999999998</v>
      </c>
      <c r="FG22">
        <v>23.1523</v>
      </c>
      <c r="FH22">
        <v>20.994800000000001</v>
      </c>
      <c r="FI22">
        <v>100</v>
      </c>
      <c r="FJ22">
        <v>9.3600200000000005</v>
      </c>
      <c r="FK22">
        <v>22.941500000000001</v>
      </c>
      <c r="FL22">
        <v>400</v>
      </c>
      <c r="FM22">
        <v>9.2748000000000008</v>
      </c>
      <c r="FN22">
        <v>102.986</v>
      </c>
      <c r="FO22">
        <v>102.544</v>
      </c>
    </row>
    <row r="23" spans="1:171" x14ac:dyDescent="0.35">
      <c r="A23">
        <v>6</v>
      </c>
      <c r="B23">
        <v>1599833592.5999999</v>
      </c>
      <c r="C23">
        <v>1836.5999999046301</v>
      </c>
      <c r="D23" t="s">
        <v>308</v>
      </c>
      <c r="E23" t="s">
        <v>309</v>
      </c>
      <c r="F23">
        <v>1599833592.5999999</v>
      </c>
      <c r="G23">
        <f t="shared" si="0"/>
        <v>4.2576325679976636E-3</v>
      </c>
      <c r="H23">
        <f t="shared" si="1"/>
        <v>18.311922515588773</v>
      </c>
      <c r="I23">
        <f t="shared" si="2"/>
        <v>376.07299999999998</v>
      </c>
      <c r="J23">
        <f t="shared" si="3"/>
        <v>292.90409511185777</v>
      </c>
      <c r="K23">
        <f t="shared" si="4"/>
        <v>29.774199966632683</v>
      </c>
      <c r="L23">
        <f t="shared" si="5"/>
        <v>38.228460751889799</v>
      </c>
      <c r="M23">
        <f t="shared" si="6"/>
        <v>0.40421139952255886</v>
      </c>
      <c r="N23">
        <f t="shared" si="7"/>
        <v>2.9614740815330358</v>
      </c>
      <c r="O23">
        <f t="shared" si="8"/>
        <v>0.37587282114590836</v>
      </c>
      <c r="P23">
        <f t="shared" si="9"/>
        <v>0.23730085030972908</v>
      </c>
      <c r="Q23">
        <f t="shared" si="10"/>
        <v>90.031200726830846</v>
      </c>
      <c r="R23">
        <f t="shared" si="11"/>
        <v>23.477623057169424</v>
      </c>
      <c r="S23">
        <f t="shared" si="12"/>
        <v>22.994399999999999</v>
      </c>
      <c r="T23">
        <f t="shared" si="13"/>
        <v>2.8187661340361942</v>
      </c>
      <c r="U23">
        <f t="shared" si="14"/>
        <v>56.356805347495829</v>
      </c>
      <c r="V23">
        <f t="shared" si="15"/>
        <v>1.69287695958962</v>
      </c>
      <c r="W23">
        <f t="shared" si="16"/>
        <v>3.0038554335210232</v>
      </c>
      <c r="X23">
        <f t="shared" si="17"/>
        <v>1.1258891744465742</v>
      </c>
      <c r="Y23">
        <f t="shared" si="18"/>
        <v>-187.76159624869697</v>
      </c>
      <c r="Z23">
        <f t="shared" si="19"/>
        <v>168.42426927213916</v>
      </c>
      <c r="AA23">
        <f t="shared" si="20"/>
        <v>11.851666460818098</v>
      </c>
      <c r="AB23">
        <f t="shared" si="21"/>
        <v>82.545540211091122</v>
      </c>
      <c r="AC23">
        <v>78</v>
      </c>
      <c r="AD23">
        <v>16</v>
      </c>
      <c r="AE23">
        <f t="shared" si="22"/>
        <v>1</v>
      </c>
      <c r="AF23">
        <f t="shared" si="23"/>
        <v>0</v>
      </c>
      <c r="AG23">
        <f t="shared" si="24"/>
        <v>54374.208253373152</v>
      </c>
      <c r="AH23" t="s">
        <v>284</v>
      </c>
      <c r="AI23">
        <v>10225.5</v>
      </c>
      <c r="AJ23">
        <v>707.16240000000005</v>
      </c>
      <c r="AK23">
        <v>3345.31</v>
      </c>
      <c r="AL23">
        <f t="shared" si="25"/>
        <v>2638.1475999999998</v>
      </c>
      <c r="AM23">
        <f t="shared" si="26"/>
        <v>0.78861080139060347</v>
      </c>
      <c r="AN23">
        <v>-0.90552144150128899</v>
      </c>
      <c r="AO23" t="s">
        <v>310</v>
      </c>
      <c r="AP23">
        <v>10235.9</v>
      </c>
      <c r="AQ23">
        <v>972.36780769230802</v>
      </c>
      <c r="AR23">
        <v>2346.17</v>
      </c>
      <c r="AS23">
        <f t="shared" si="27"/>
        <v>0.5855510011242544</v>
      </c>
      <c r="AT23">
        <v>0.5</v>
      </c>
      <c r="AU23">
        <f t="shared" si="28"/>
        <v>463.26900034711429</v>
      </c>
      <c r="AV23">
        <f t="shared" si="29"/>
        <v>18.311922515588773</v>
      </c>
      <c r="AW23">
        <f t="shared" si="30"/>
        <v>135.63381347154265</v>
      </c>
      <c r="AX23">
        <f t="shared" si="31"/>
        <v>0.69546537548429999</v>
      </c>
      <c r="AY23">
        <f t="shared" si="32"/>
        <v>4.148225748472481E-2</v>
      </c>
      <c r="AZ23">
        <f t="shared" si="33"/>
        <v>0.42586001866872386</v>
      </c>
      <c r="BA23" t="s">
        <v>311</v>
      </c>
      <c r="BB23">
        <v>714.49</v>
      </c>
      <c r="BC23">
        <f t="shared" si="34"/>
        <v>1631.68</v>
      </c>
      <c r="BD23">
        <f t="shared" si="35"/>
        <v>0.8419556483548809</v>
      </c>
      <c r="BE23">
        <f t="shared" si="36"/>
        <v>0.37978272933914142</v>
      </c>
      <c r="BF23">
        <f t="shared" si="37"/>
        <v>0.83819147166107844</v>
      </c>
      <c r="BG23">
        <f t="shared" si="38"/>
        <v>0.37872786192857444</v>
      </c>
      <c r="BH23">
        <f t="shared" si="39"/>
        <v>0.61866393193411529</v>
      </c>
      <c r="BI23">
        <f t="shared" si="40"/>
        <v>0.38133606806588471</v>
      </c>
      <c r="BJ23">
        <f t="shared" si="41"/>
        <v>550.09</v>
      </c>
      <c r="BK23">
        <f t="shared" si="42"/>
        <v>463.26900034711429</v>
      </c>
      <c r="BL23">
        <f t="shared" si="43"/>
        <v>0.84216946380976609</v>
      </c>
      <c r="BM23">
        <f t="shared" si="44"/>
        <v>0.19433892761953211</v>
      </c>
      <c r="BN23">
        <v>6</v>
      </c>
      <c r="BO23">
        <v>0.5</v>
      </c>
      <c r="BP23" t="s">
        <v>285</v>
      </c>
      <c r="BQ23">
        <v>1599833592.5999999</v>
      </c>
      <c r="BR23">
        <v>376.07299999999998</v>
      </c>
      <c r="BS23">
        <v>399.96600000000001</v>
      </c>
      <c r="BT23">
        <v>16.653700000000001</v>
      </c>
      <c r="BU23">
        <v>11.6302</v>
      </c>
      <c r="BV23">
        <v>375.33800000000002</v>
      </c>
      <c r="BW23">
        <v>16.7516</v>
      </c>
      <c r="BX23">
        <v>500.05700000000002</v>
      </c>
      <c r="BY23">
        <v>101.55200000000001</v>
      </c>
      <c r="BZ23">
        <v>9.9702600000000002E-2</v>
      </c>
      <c r="CA23">
        <v>24.049299999999999</v>
      </c>
      <c r="CB23">
        <v>22.994399999999999</v>
      </c>
      <c r="CC23">
        <v>999.9</v>
      </c>
      <c r="CD23">
        <v>0</v>
      </c>
      <c r="CE23">
        <v>0</v>
      </c>
      <c r="CF23">
        <v>10027.5</v>
      </c>
      <c r="CG23">
        <v>0</v>
      </c>
      <c r="CH23">
        <v>1.5289399999999999E-3</v>
      </c>
      <c r="CI23">
        <v>550.09</v>
      </c>
      <c r="CJ23">
        <v>0.92702600000000002</v>
      </c>
      <c r="CK23">
        <v>7.2973999999999997E-2</v>
      </c>
      <c r="CL23">
        <v>0</v>
      </c>
      <c r="CM23">
        <v>973.71199999999999</v>
      </c>
      <c r="CN23">
        <v>4.9998399999999998</v>
      </c>
      <c r="CO23">
        <v>5233.97</v>
      </c>
      <c r="CP23">
        <v>5047</v>
      </c>
      <c r="CQ23">
        <v>37.125</v>
      </c>
      <c r="CR23">
        <v>40.186999999999998</v>
      </c>
      <c r="CS23">
        <v>38.875</v>
      </c>
      <c r="CT23">
        <v>39.375</v>
      </c>
      <c r="CU23">
        <v>38.875</v>
      </c>
      <c r="CV23">
        <v>505.31</v>
      </c>
      <c r="CW23">
        <v>39.78</v>
      </c>
      <c r="CX23">
        <v>0</v>
      </c>
      <c r="CY23">
        <v>120</v>
      </c>
      <c r="CZ23">
        <v>0</v>
      </c>
      <c r="DA23">
        <v>972.36780769230802</v>
      </c>
      <c r="DB23">
        <v>13.2044102740252</v>
      </c>
      <c r="DC23">
        <v>66.215042807483201</v>
      </c>
      <c r="DD23">
        <v>5224.3073076923101</v>
      </c>
      <c r="DE23">
        <v>15</v>
      </c>
      <c r="DF23">
        <v>1599833536.5999999</v>
      </c>
      <c r="DG23" t="s">
        <v>312</v>
      </c>
      <c r="DH23">
        <v>1599833526.5999999</v>
      </c>
      <c r="DI23">
        <v>1599833536.5999999</v>
      </c>
      <c r="DJ23">
        <v>21</v>
      </c>
      <c r="DK23">
        <v>2.3E-2</v>
      </c>
      <c r="DL23">
        <v>-1.0999999999999999E-2</v>
      </c>
      <c r="DM23">
        <v>0.73599999999999999</v>
      </c>
      <c r="DN23">
        <v>-9.8000000000000004E-2</v>
      </c>
      <c r="DO23">
        <v>400</v>
      </c>
      <c r="DP23">
        <v>12</v>
      </c>
      <c r="DQ23">
        <v>0.11</v>
      </c>
      <c r="DR23">
        <v>0.02</v>
      </c>
      <c r="DS23">
        <v>-23.848077499999999</v>
      </c>
      <c r="DT23">
        <v>-0.18945253283299901</v>
      </c>
      <c r="DU23">
        <v>3.2116432612449501E-2</v>
      </c>
      <c r="DV23">
        <v>1</v>
      </c>
      <c r="DW23">
        <v>971.79457575757601</v>
      </c>
      <c r="DX23">
        <v>13.1629947529375</v>
      </c>
      <c r="DY23">
        <v>1.27097438236356</v>
      </c>
      <c r="DZ23">
        <v>0</v>
      </c>
      <c r="EA23">
        <v>5.0219597499999997</v>
      </c>
      <c r="EB23">
        <v>-1.9672232645416499E-2</v>
      </c>
      <c r="EC23">
        <v>2.3192633394033E-3</v>
      </c>
      <c r="ED23">
        <v>1</v>
      </c>
      <c r="EE23">
        <v>2</v>
      </c>
      <c r="EF23">
        <v>3</v>
      </c>
      <c r="EG23" t="s">
        <v>292</v>
      </c>
      <c r="EH23">
        <v>100</v>
      </c>
      <c r="EI23">
        <v>100</v>
      </c>
      <c r="EJ23">
        <v>0.73499999999999999</v>
      </c>
      <c r="EK23">
        <v>-9.7900000000000001E-2</v>
      </c>
      <c r="EL23">
        <v>0.73559999999991998</v>
      </c>
      <c r="EM23">
        <v>0</v>
      </c>
      <c r="EN23">
        <v>0</v>
      </c>
      <c r="EO23">
        <v>0</v>
      </c>
      <c r="EP23">
        <v>-9.7905000000000797E-2</v>
      </c>
      <c r="EQ23">
        <v>0</v>
      </c>
      <c r="ER23">
        <v>0</v>
      </c>
      <c r="ES23">
        <v>0</v>
      </c>
      <c r="ET23">
        <v>-1</v>
      </c>
      <c r="EU23">
        <v>-1</v>
      </c>
      <c r="EV23">
        <v>-1</v>
      </c>
      <c r="EW23">
        <v>-1</v>
      </c>
      <c r="EX23">
        <v>1.1000000000000001</v>
      </c>
      <c r="EY23">
        <v>0.9</v>
      </c>
      <c r="EZ23">
        <v>2</v>
      </c>
      <c r="FA23">
        <v>401.46699999999998</v>
      </c>
      <c r="FB23">
        <v>503.52</v>
      </c>
      <c r="FC23">
        <v>23.140499999999999</v>
      </c>
      <c r="FD23">
        <v>23.237500000000001</v>
      </c>
      <c r="FE23">
        <v>29.9999</v>
      </c>
      <c r="FF23">
        <v>23.211099999999998</v>
      </c>
      <c r="FG23">
        <v>23.175599999999999</v>
      </c>
      <c r="FH23">
        <v>21.0489</v>
      </c>
      <c r="FI23">
        <v>100</v>
      </c>
      <c r="FJ23">
        <v>7.3478199999999996</v>
      </c>
      <c r="FK23">
        <v>23.154699999999998</v>
      </c>
      <c r="FL23">
        <v>400</v>
      </c>
      <c r="FM23">
        <v>5.8471000000000002</v>
      </c>
      <c r="FN23">
        <v>102.98399999999999</v>
      </c>
      <c r="FO23">
        <v>102.547</v>
      </c>
    </row>
    <row r="24" spans="1:171" x14ac:dyDescent="0.35">
      <c r="A24">
        <v>7</v>
      </c>
      <c r="B24">
        <v>1599833713.0999999</v>
      </c>
      <c r="C24">
        <v>1957.0999999046301</v>
      </c>
      <c r="D24" t="s">
        <v>313</v>
      </c>
      <c r="E24" t="s">
        <v>314</v>
      </c>
      <c r="F24">
        <v>1599833713.0999999</v>
      </c>
      <c r="G24">
        <f t="shared" si="0"/>
        <v>4.1973804000207436E-3</v>
      </c>
      <c r="H24">
        <f t="shared" si="1"/>
        <v>15.047939194141678</v>
      </c>
      <c r="I24">
        <f t="shared" si="2"/>
        <v>379.92599999999999</v>
      </c>
      <c r="J24">
        <f t="shared" si="3"/>
        <v>309.08652008851266</v>
      </c>
      <c r="K24">
        <f t="shared" si="4"/>
        <v>31.419894094711513</v>
      </c>
      <c r="L24">
        <f t="shared" si="5"/>
        <v>38.621013560892003</v>
      </c>
      <c r="M24">
        <f t="shared" si="6"/>
        <v>0.39616528613556773</v>
      </c>
      <c r="N24">
        <f t="shared" si="7"/>
        <v>2.9568777328935809</v>
      </c>
      <c r="O24">
        <f t="shared" si="8"/>
        <v>0.36886364475745426</v>
      </c>
      <c r="P24">
        <f t="shared" si="9"/>
        <v>0.23283574411253158</v>
      </c>
      <c r="Q24">
        <f t="shared" si="10"/>
        <v>66.090705928973819</v>
      </c>
      <c r="R24">
        <f t="shared" si="11"/>
        <v>23.356716877998217</v>
      </c>
      <c r="S24">
        <f t="shared" si="12"/>
        <v>22.9938</v>
      </c>
      <c r="T24">
        <f t="shared" si="13"/>
        <v>2.8186637662442666</v>
      </c>
      <c r="U24">
        <f t="shared" si="14"/>
        <v>56.164243763344167</v>
      </c>
      <c r="V24">
        <f t="shared" si="15"/>
        <v>1.6875587512420001</v>
      </c>
      <c r="W24">
        <f t="shared" si="16"/>
        <v>3.0046852555386714</v>
      </c>
      <c r="X24">
        <f t="shared" si="17"/>
        <v>1.1311050150022666</v>
      </c>
      <c r="Y24">
        <f t="shared" si="18"/>
        <v>-185.10447564091479</v>
      </c>
      <c r="Z24">
        <f t="shared" si="19"/>
        <v>168.99180499513758</v>
      </c>
      <c r="AA24">
        <f t="shared" si="20"/>
        <v>11.910329164537234</v>
      </c>
      <c r="AB24">
        <f t="shared" si="21"/>
        <v>61.888364447733849</v>
      </c>
      <c r="AC24">
        <v>78</v>
      </c>
      <c r="AD24">
        <v>16</v>
      </c>
      <c r="AE24">
        <f t="shared" si="22"/>
        <v>1</v>
      </c>
      <c r="AF24">
        <f t="shared" si="23"/>
        <v>0</v>
      </c>
      <c r="AG24">
        <f t="shared" si="24"/>
        <v>54237.695276467806</v>
      </c>
      <c r="AH24" t="s">
        <v>284</v>
      </c>
      <c r="AI24">
        <v>10225.5</v>
      </c>
      <c r="AJ24">
        <v>707.16240000000005</v>
      </c>
      <c r="AK24">
        <v>3345.31</v>
      </c>
      <c r="AL24">
        <f t="shared" si="25"/>
        <v>2638.1475999999998</v>
      </c>
      <c r="AM24">
        <f t="shared" si="26"/>
        <v>0.78861080139060347</v>
      </c>
      <c r="AN24">
        <v>-0.90552144150128899</v>
      </c>
      <c r="AO24" t="s">
        <v>315</v>
      </c>
      <c r="AP24">
        <v>10239.5</v>
      </c>
      <c r="AQ24">
        <v>939.41092000000003</v>
      </c>
      <c r="AR24">
        <v>2599.6799999999998</v>
      </c>
      <c r="AS24">
        <f t="shared" si="27"/>
        <v>0.63864363306253069</v>
      </c>
      <c r="AT24">
        <v>0.5</v>
      </c>
      <c r="AU24">
        <f t="shared" si="28"/>
        <v>337.33114270677504</v>
      </c>
      <c r="AV24">
        <f t="shared" si="29"/>
        <v>15.047939194141678</v>
      </c>
      <c r="AW24">
        <f t="shared" si="30"/>
        <v>107.7171932616949</v>
      </c>
      <c r="AX24">
        <f t="shared" si="31"/>
        <v>0.71841149679960614</v>
      </c>
      <c r="AY24">
        <f t="shared" si="32"/>
        <v>4.7293174616582931E-2</v>
      </c>
      <c r="AZ24">
        <f t="shared" si="33"/>
        <v>0.28681606967011331</v>
      </c>
      <c r="BA24" t="s">
        <v>316</v>
      </c>
      <c r="BB24">
        <v>732.04</v>
      </c>
      <c r="BC24">
        <f t="shared" si="34"/>
        <v>1867.6399999999999</v>
      </c>
      <c r="BD24">
        <f t="shared" si="35"/>
        <v>0.88896633184125418</v>
      </c>
      <c r="BE24">
        <f t="shared" si="36"/>
        <v>0.28532451679313658</v>
      </c>
      <c r="BF24">
        <f t="shared" si="37"/>
        <v>0.87728065514423759</v>
      </c>
      <c r="BG24">
        <f t="shared" si="38"/>
        <v>0.2826339208617441</v>
      </c>
      <c r="BH24">
        <f t="shared" si="39"/>
        <v>0.69273083770526289</v>
      </c>
      <c r="BI24">
        <f t="shared" si="40"/>
        <v>0.30726916229473711</v>
      </c>
      <c r="BJ24">
        <f t="shared" si="41"/>
        <v>400.17399999999998</v>
      </c>
      <c r="BK24">
        <f t="shared" si="42"/>
        <v>337.33114270677504</v>
      </c>
      <c r="BL24">
        <f t="shared" si="43"/>
        <v>0.84296116865857118</v>
      </c>
      <c r="BM24">
        <f t="shared" si="44"/>
        <v>0.1959223373171422</v>
      </c>
      <c r="BN24">
        <v>6</v>
      </c>
      <c r="BO24">
        <v>0.5</v>
      </c>
      <c r="BP24" t="s">
        <v>285</v>
      </c>
      <c r="BQ24">
        <v>1599833713.0999999</v>
      </c>
      <c r="BR24">
        <v>379.92599999999999</v>
      </c>
      <c r="BS24">
        <v>399.89699999999999</v>
      </c>
      <c r="BT24">
        <v>16.600999999999999</v>
      </c>
      <c r="BU24">
        <v>11.6478</v>
      </c>
      <c r="BV24">
        <v>379.15800000000002</v>
      </c>
      <c r="BW24">
        <v>16.6982</v>
      </c>
      <c r="BX24">
        <v>500.00400000000002</v>
      </c>
      <c r="BY24">
        <v>101.554</v>
      </c>
      <c r="BZ24">
        <v>0.10004200000000001</v>
      </c>
      <c r="CA24">
        <v>24.053899999999999</v>
      </c>
      <c r="CB24">
        <v>22.9938</v>
      </c>
      <c r="CC24">
        <v>999.9</v>
      </c>
      <c r="CD24">
        <v>0</v>
      </c>
      <c r="CE24">
        <v>0</v>
      </c>
      <c r="CF24">
        <v>10001.200000000001</v>
      </c>
      <c r="CG24">
        <v>0</v>
      </c>
      <c r="CH24">
        <v>1.5289399999999999E-3</v>
      </c>
      <c r="CI24">
        <v>400.17399999999998</v>
      </c>
      <c r="CJ24">
        <v>0.90005100000000005</v>
      </c>
      <c r="CK24">
        <v>9.9949499999999997E-2</v>
      </c>
      <c r="CL24">
        <v>0</v>
      </c>
      <c r="CM24">
        <v>940.21100000000001</v>
      </c>
      <c r="CN24">
        <v>4.9998399999999998</v>
      </c>
      <c r="CO24">
        <v>3646.77</v>
      </c>
      <c r="CP24">
        <v>3634.37</v>
      </c>
      <c r="CQ24">
        <v>36.561999999999998</v>
      </c>
      <c r="CR24">
        <v>39.875</v>
      </c>
      <c r="CS24">
        <v>38.436999999999998</v>
      </c>
      <c r="CT24">
        <v>39.125</v>
      </c>
      <c r="CU24">
        <v>38.436999999999998</v>
      </c>
      <c r="CV24">
        <v>355.68</v>
      </c>
      <c r="CW24">
        <v>39.5</v>
      </c>
      <c r="CX24">
        <v>0</v>
      </c>
      <c r="CY24">
        <v>119.90000009536701</v>
      </c>
      <c r="CZ24">
        <v>0</v>
      </c>
      <c r="DA24">
        <v>939.41092000000003</v>
      </c>
      <c r="DB24">
        <v>4.5069999792338598</v>
      </c>
      <c r="DC24">
        <v>15.139230813733001</v>
      </c>
      <c r="DD24">
        <v>3642.8775999999998</v>
      </c>
      <c r="DE24">
        <v>15</v>
      </c>
      <c r="DF24">
        <v>1599833653.0999999</v>
      </c>
      <c r="DG24" t="s">
        <v>317</v>
      </c>
      <c r="DH24">
        <v>1599833644.0999999</v>
      </c>
      <c r="DI24">
        <v>1599833653.0999999</v>
      </c>
      <c r="DJ24">
        <v>22</v>
      </c>
      <c r="DK24">
        <v>3.2000000000000001E-2</v>
      </c>
      <c r="DL24">
        <v>1E-3</v>
      </c>
      <c r="DM24">
        <v>0.76800000000000002</v>
      </c>
      <c r="DN24">
        <v>-9.7000000000000003E-2</v>
      </c>
      <c r="DO24">
        <v>400</v>
      </c>
      <c r="DP24">
        <v>12</v>
      </c>
      <c r="DQ24">
        <v>7.0000000000000007E-2</v>
      </c>
      <c r="DR24">
        <v>0.01</v>
      </c>
      <c r="DS24">
        <v>-19.999210000000001</v>
      </c>
      <c r="DT24">
        <v>-0.37424465290804099</v>
      </c>
      <c r="DU24">
        <v>4.9886815893580502E-2</v>
      </c>
      <c r="DV24">
        <v>1</v>
      </c>
      <c r="DW24">
        <v>939.11917142857101</v>
      </c>
      <c r="DX24">
        <v>4.6415812133075596</v>
      </c>
      <c r="DY24">
        <v>0.51600146653803303</v>
      </c>
      <c r="DZ24">
        <v>0</v>
      </c>
      <c r="EA24">
        <v>4.9547772500000002</v>
      </c>
      <c r="EB24">
        <v>-9.2894183864975794E-3</v>
      </c>
      <c r="EC24">
        <v>2.0082778536597099E-3</v>
      </c>
      <c r="ED24">
        <v>1</v>
      </c>
      <c r="EE24">
        <v>2</v>
      </c>
      <c r="EF24">
        <v>3</v>
      </c>
      <c r="EG24" t="s">
        <v>292</v>
      </c>
      <c r="EH24">
        <v>100</v>
      </c>
      <c r="EI24">
        <v>100</v>
      </c>
      <c r="EJ24">
        <v>0.76800000000000002</v>
      </c>
      <c r="EK24">
        <v>-9.7199999999999995E-2</v>
      </c>
      <c r="EL24">
        <v>0.76759999999995898</v>
      </c>
      <c r="EM24">
        <v>0</v>
      </c>
      <c r="EN24">
        <v>0</v>
      </c>
      <c r="EO24">
        <v>0</v>
      </c>
      <c r="EP24">
        <v>-9.7215000000000301E-2</v>
      </c>
      <c r="EQ24">
        <v>0</v>
      </c>
      <c r="ER24">
        <v>0</v>
      </c>
      <c r="ES24">
        <v>0</v>
      </c>
      <c r="ET24">
        <v>-1</v>
      </c>
      <c r="EU24">
        <v>-1</v>
      </c>
      <c r="EV24">
        <v>-1</v>
      </c>
      <c r="EW24">
        <v>-1</v>
      </c>
      <c r="EX24">
        <v>1.1000000000000001</v>
      </c>
      <c r="EY24">
        <v>1</v>
      </c>
      <c r="EZ24">
        <v>2</v>
      </c>
      <c r="FA24">
        <v>401.56799999999998</v>
      </c>
      <c r="FB24">
        <v>503.59399999999999</v>
      </c>
      <c r="FC24">
        <v>23.305800000000001</v>
      </c>
      <c r="FD24">
        <v>23.2453</v>
      </c>
      <c r="FE24">
        <v>30</v>
      </c>
      <c r="FF24">
        <v>23.224699999999999</v>
      </c>
      <c r="FG24">
        <v>23.192900000000002</v>
      </c>
      <c r="FH24">
        <v>21.079000000000001</v>
      </c>
      <c r="FI24">
        <v>100</v>
      </c>
      <c r="FJ24">
        <v>2.99404</v>
      </c>
      <c r="FK24">
        <v>23.312200000000001</v>
      </c>
      <c r="FL24">
        <v>400</v>
      </c>
      <c r="FM24">
        <v>2.49092</v>
      </c>
      <c r="FN24">
        <v>102.98</v>
      </c>
      <c r="FO24">
        <v>102.544</v>
      </c>
    </row>
    <row r="25" spans="1:171" x14ac:dyDescent="0.35">
      <c r="A25">
        <v>8</v>
      </c>
      <c r="B25">
        <v>1599833833.5999999</v>
      </c>
      <c r="C25">
        <v>2077.5999999046298</v>
      </c>
      <c r="D25" t="s">
        <v>318</v>
      </c>
      <c r="E25" t="s">
        <v>319</v>
      </c>
      <c r="F25">
        <v>1599833833.5999999</v>
      </c>
      <c r="G25">
        <f t="shared" si="0"/>
        <v>4.1054229482716965E-3</v>
      </c>
      <c r="H25">
        <f t="shared" si="1"/>
        <v>10.21395530924104</v>
      </c>
      <c r="I25">
        <f t="shared" si="2"/>
        <v>385.83699999999999</v>
      </c>
      <c r="J25">
        <f t="shared" si="3"/>
        <v>333.87327738590989</v>
      </c>
      <c r="K25">
        <f t="shared" si="4"/>
        <v>33.939919062879468</v>
      </c>
      <c r="L25">
        <f t="shared" si="5"/>
        <v>39.222296117841005</v>
      </c>
      <c r="M25">
        <f t="shared" si="6"/>
        <v>0.38199614568555773</v>
      </c>
      <c r="N25">
        <f t="shared" si="7"/>
        <v>2.9577761843118862</v>
      </c>
      <c r="O25">
        <f t="shared" si="8"/>
        <v>0.3565524251744383</v>
      </c>
      <c r="P25">
        <f t="shared" si="9"/>
        <v>0.22498990190734469</v>
      </c>
      <c r="Q25">
        <f t="shared" si="10"/>
        <v>41.27651639684683</v>
      </c>
      <c r="R25">
        <f t="shared" si="11"/>
        <v>23.24975149836089</v>
      </c>
      <c r="S25">
        <f t="shared" si="12"/>
        <v>23.020499999999998</v>
      </c>
      <c r="T25">
        <f t="shared" si="13"/>
        <v>2.8232222820845365</v>
      </c>
      <c r="U25">
        <f t="shared" si="14"/>
        <v>55.819832938982238</v>
      </c>
      <c r="V25">
        <f t="shared" si="15"/>
        <v>1.6786610472369001</v>
      </c>
      <c r="W25">
        <f t="shared" si="16"/>
        <v>3.007284255171236</v>
      </c>
      <c r="X25">
        <f t="shared" si="17"/>
        <v>1.1445612348476364</v>
      </c>
      <c r="Y25">
        <f t="shared" si="18"/>
        <v>-181.04915201878183</v>
      </c>
      <c r="Z25">
        <f t="shared" si="19"/>
        <v>167.08179994582693</v>
      </c>
      <c r="AA25">
        <f t="shared" si="20"/>
        <v>11.774584269307766</v>
      </c>
      <c r="AB25">
        <f t="shared" si="21"/>
        <v>39.083748593199701</v>
      </c>
      <c r="AC25">
        <v>78</v>
      </c>
      <c r="AD25">
        <v>16</v>
      </c>
      <c r="AE25">
        <f t="shared" si="22"/>
        <v>1</v>
      </c>
      <c r="AF25">
        <f t="shared" si="23"/>
        <v>0</v>
      </c>
      <c r="AG25">
        <f t="shared" si="24"/>
        <v>54261.603846244798</v>
      </c>
      <c r="AH25" t="s">
        <v>284</v>
      </c>
      <c r="AI25">
        <v>10225.5</v>
      </c>
      <c r="AJ25">
        <v>707.16240000000005</v>
      </c>
      <c r="AK25">
        <v>3345.31</v>
      </c>
      <c r="AL25">
        <f t="shared" si="25"/>
        <v>2638.1475999999998</v>
      </c>
      <c r="AM25">
        <f t="shared" si="26"/>
        <v>0.78861080139060347</v>
      </c>
      <c r="AN25">
        <v>-0.90552144150128899</v>
      </c>
      <c r="AO25" t="s">
        <v>320</v>
      </c>
      <c r="AP25">
        <v>10227.700000000001</v>
      </c>
      <c r="AQ25">
        <v>878.76211999999998</v>
      </c>
      <c r="AR25">
        <v>2718.14</v>
      </c>
      <c r="AS25">
        <f t="shared" si="27"/>
        <v>0.67670461418469985</v>
      </c>
      <c r="AT25">
        <v>0.5</v>
      </c>
      <c r="AU25">
        <f t="shared" si="28"/>
        <v>210.72322870994114</v>
      </c>
      <c r="AV25">
        <f t="shared" si="29"/>
        <v>10.21395530924104</v>
      </c>
      <c r="AW25">
        <f t="shared" si="30"/>
        <v>71.298690591957495</v>
      </c>
      <c r="AX25">
        <f t="shared" si="31"/>
        <v>0.7278727365036386</v>
      </c>
      <c r="AY25">
        <f t="shared" si="32"/>
        <v>5.2768158588003607E-2</v>
      </c>
      <c r="AZ25">
        <f t="shared" si="33"/>
        <v>0.23073498789613489</v>
      </c>
      <c r="BA25" t="s">
        <v>321</v>
      </c>
      <c r="BB25">
        <v>739.68</v>
      </c>
      <c r="BC25">
        <f t="shared" si="34"/>
        <v>1978.46</v>
      </c>
      <c r="BD25">
        <f t="shared" si="35"/>
        <v>0.92970182869504558</v>
      </c>
      <c r="BE25">
        <f t="shared" si="36"/>
        <v>0.24069802696468803</v>
      </c>
      <c r="BF25">
        <f t="shared" si="37"/>
        <v>0.91466850749605577</v>
      </c>
      <c r="BG25">
        <f t="shared" si="38"/>
        <v>0.2377312019994636</v>
      </c>
      <c r="BH25">
        <f t="shared" si="39"/>
        <v>0.78255745553660327</v>
      </c>
      <c r="BI25">
        <f t="shared" si="40"/>
        <v>0.21744254446339673</v>
      </c>
      <c r="BJ25">
        <f t="shared" si="41"/>
        <v>249.98599999999999</v>
      </c>
      <c r="BK25">
        <f t="shared" si="42"/>
        <v>210.72322870994114</v>
      </c>
      <c r="BL25">
        <f t="shared" si="43"/>
        <v>0.84294011948645586</v>
      </c>
      <c r="BM25">
        <f t="shared" si="44"/>
        <v>0.19588023897291185</v>
      </c>
      <c r="BN25">
        <v>6</v>
      </c>
      <c r="BO25">
        <v>0.5</v>
      </c>
      <c r="BP25" t="s">
        <v>285</v>
      </c>
      <c r="BQ25">
        <v>1599833833.5999999</v>
      </c>
      <c r="BR25">
        <v>385.83699999999999</v>
      </c>
      <c r="BS25">
        <v>399.995</v>
      </c>
      <c r="BT25">
        <v>16.513300000000001</v>
      </c>
      <c r="BU25">
        <v>11.667999999999999</v>
      </c>
      <c r="BV25">
        <v>385.06299999999999</v>
      </c>
      <c r="BW25">
        <v>16.606999999999999</v>
      </c>
      <c r="BX25">
        <v>499.98500000000001</v>
      </c>
      <c r="BY25">
        <v>101.55500000000001</v>
      </c>
      <c r="BZ25">
        <v>0.100093</v>
      </c>
      <c r="CA25">
        <v>24.068300000000001</v>
      </c>
      <c r="CB25">
        <v>23.020499999999998</v>
      </c>
      <c r="CC25">
        <v>999.9</v>
      </c>
      <c r="CD25">
        <v>0</v>
      </c>
      <c r="CE25">
        <v>0</v>
      </c>
      <c r="CF25">
        <v>10006.200000000001</v>
      </c>
      <c r="CG25">
        <v>0</v>
      </c>
      <c r="CH25">
        <v>1.5289399999999999E-3</v>
      </c>
      <c r="CI25">
        <v>249.98599999999999</v>
      </c>
      <c r="CJ25">
        <v>0.90000100000000005</v>
      </c>
      <c r="CK25">
        <v>9.9998500000000004E-2</v>
      </c>
      <c r="CL25">
        <v>0</v>
      </c>
      <c r="CM25">
        <v>877.97900000000004</v>
      </c>
      <c r="CN25">
        <v>4.9998399999999998</v>
      </c>
      <c r="CO25">
        <v>2111.61</v>
      </c>
      <c r="CP25">
        <v>2253.08</v>
      </c>
      <c r="CQ25">
        <v>36</v>
      </c>
      <c r="CR25">
        <v>39.561999999999998</v>
      </c>
      <c r="CS25">
        <v>38</v>
      </c>
      <c r="CT25">
        <v>38.875</v>
      </c>
      <c r="CU25">
        <v>37.936999999999998</v>
      </c>
      <c r="CV25">
        <v>220.49</v>
      </c>
      <c r="CW25">
        <v>24.5</v>
      </c>
      <c r="CX25">
        <v>0</v>
      </c>
      <c r="CY25">
        <v>119.90000009536701</v>
      </c>
      <c r="CZ25">
        <v>0</v>
      </c>
      <c r="DA25">
        <v>878.76211999999998</v>
      </c>
      <c r="DB25">
        <v>-6.8345384689781996</v>
      </c>
      <c r="DC25">
        <v>-16.019230755780601</v>
      </c>
      <c r="DD25">
        <v>2113.6352000000002</v>
      </c>
      <c r="DE25">
        <v>15</v>
      </c>
      <c r="DF25">
        <v>1599833779.0999999</v>
      </c>
      <c r="DG25" t="s">
        <v>322</v>
      </c>
      <c r="DH25">
        <v>1599833770.0999999</v>
      </c>
      <c r="DI25">
        <v>1599833779.0999999</v>
      </c>
      <c r="DJ25">
        <v>23</v>
      </c>
      <c r="DK25">
        <v>6.0000000000000001E-3</v>
      </c>
      <c r="DL25">
        <v>4.0000000000000001E-3</v>
      </c>
      <c r="DM25">
        <v>0.77400000000000002</v>
      </c>
      <c r="DN25">
        <v>-9.4E-2</v>
      </c>
      <c r="DO25">
        <v>400</v>
      </c>
      <c r="DP25">
        <v>12</v>
      </c>
      <c r="DQ25">
        <v>0.21</v>
      </c>
      <c r="DR25">
        <v>0.02</v>
      </c>
      <c r="DS25">
        <v>-14.1283625</v>
      </c>
      <c r="DT25">
        <v>-0.45383752345217399</v>
      </c>
      <c r="DU25">
        <v>5.6294851840554598E-2</v>
      </c>
      <c r="DV25">
        <v>1</v>
      </c>
      <c r="DW25">
        <v>879.12462857142896</v>
      </c>
      <c r="DX25">
        <v>-6.3308101761250297</v>
      </c>
      <c r="DY25">
        <v>0.67039907456952597</v>
      </c>
      <c r="DZ25">
        <v>0</v>
      </c>
      <c r="EA25">
        <v>4.855105</v>
      </c>
      <c r="EB25">
        <v>-3.7699362101334399E-2</v>
      </c>
      <c r="EC25">
        <v>4.2601390822366797E-3</v>
      </c>
      <c r="ED25">
        <v>1</v>
      </c>
      <c r="EE25">
        <v>2</v>
      </c>
      <c r="EF25">
        <v>3</v>
      </c>
      <c r="EG25" t="s">
        <v>292</v>
      </c>
      <c r="EH25">
        <v>100</v>
      </c>
      <c r="EI25">
        <v>100</v>
      </c>
      <c r="EJ25">
        <v>0.77400000000000002</v>
      </c>
      <c r="EK25">
        <v>-9.3700000000000006E-2</v>
      </c>
      <c r="EL25">
        <v>0.77400000000005797</v>
      </c>
      <c r="EM25">
        <v>0</v>
      </c>
      <c r="EN25">
        <v>0</v>
      </c>
      <c r="EO25">
        <v>0</v>
      </c>
      <c r="EP25">
        <v>-9.3666666666665704E-2</v>
      </c>
      <c r="EQ25">
        <v>0</v>
      </c>
      <c r="ER25">
        <v>0</v>
      </c>
      <c r="ES25">
        <v>0</v>
      </c>
      <c r="ET25">
        <v>-1</v>
      </c>
      <c r="EU25">
        <v>-1</v>
      </c>
      <c r="EV25">
        <v>-1</v>
      </c>
      <c r="EW25">
        <v>-1</v>
      </c>
      <c r="EX25">
        <v>1.1000000000000001</v>
      </c>
      <c r="EY25">
        <v>0.9</v>
      </c>
      <c r="EZ25">
        <v>2</v>
      </c>
      <c r="FA25">
        <v>401.34899999999999</v>
      </c>
      <c r="FB25">
        <v>503.55799999999999</v>
      </c>
      <c r="FC25">
        <v>23.414000000000001</v>
      </c>
      <c r="FD25">
        <v>23.261099999999999</v>
      </c>
      <c r="FE25">
        <v>30.0001</v>
      </c>
      <c r="FF25">
        <v>23.244199999999999</v>
      </c>
      <c r="FG25">
        <v>23.211099999999998</v>
      </c>
      <c r="FH25">
        <v>21.0929</v>
      </c>
      <c r="FI25">
        <v>100</v>
      </c>
      <c r="FJ25">
        <v>0</v>
      </c>
      <c r="FK25">
        <v>23.4253</v>
      </c>
      <c r="FL25">
        <v>400</v>
      </c>
      <c r="FM25">
        <v>1.65415</v>
      </c>
      <c r="FN25">
        <v>102.97799999999999</v>
      </c>
      <c r="FO25">
        <v>102.54300000000001</v>
      </c>
    </row>
    <row r="26" spans="1:171" x14ac:dyDescent="0.35">
      <c r="A26">
        <v>9</v>
      </c>
      <c r="B26">
        <v>1599833954.0999999</v>
      </c>
      <c r="C26">
        <v>2198.0999999046298</v>
      </c>
      <c r="D26" t="s">
        <v>323</v>
      </c>
      <c r="E26" t="s">
        <v>324</v>
      </c>
      <c r="F26">
        <v>1599833954.0999999</v>
      </c>
      <c r="G26">
        <f t="shared" si="0"/>
        <v>3.9969970868876225E-3</v>
      </c>
      <c r="H26">
        <f t="shared" si="1"/>
        <v>5.8085418200082231</v>
      </c>
      <c r="I26">
        <f t="shared" si="2"/>
        <v>391.108</v>
      </c>
      <c r="J26">
        <f t="shared" si="3"/>
        <v>359.24805709962106</v>
      </c>
      <c r="K26">
        <f t="shared" si="4"/>
        <v>36.518703820517487</v>
      </c>
      <c r="L26">
        <f t="shared" si="5"/>
        <v>39.757368012359997</v>
      </c>
      <c r="M26">
        <f t="shared" si="6"/>
        <v>0.38996896058355907</v>
      </c>
      <c r="N26">
        <f t="shared" si="7"/>
        <v>2.9515762044674623</v>
      </c>
      <c r="O26">
        <f t="shared" si="8"/>
        <v>0.36343996899978187</v>
      </c>
      <c r="P26">
        <f t="shared" si="9"/>
        <v>0.22938293800580278</v>
      </c>
      <c r="Q26">
        <f t="shared" si="10"/>
        <v>24.766773509952209</v>
      </c>
      <c r="R26">
        <f t="shared" si="11"/>
        <v>23.1160902755717</v>
      </c>
      <c r="S26">
        <f t="shared" si="12"/>
        <v>22.992100000000001</v>
      </c>
      <c r="T26">
        <f t="shared" si="13"/>
        <v>2.8183737418286117</v>
      </c>
      <c r="U26">
        <f t="shared" si="14"/>
        <v>57.592530177969024</v>
      </c>
      <c r="V26">
        <f t="shared" si="15"/>
        <v>1.7254100809950004</v>
      </c>
      <c r="W26">
        <f t="shared" si="16"/>
        <v>2.9958921333430575</v>
      </c>
      <c r="X26">
        <f t="shared" si="17"/>
        <v>1.0929636608336113</v>
      </c>
      <c r="Y26">
        <f t="shared" si="18"/>
        <v>-176.26757153174415</v>
      </c>
      <c r="Z26">
        <f t="shared" si="19"/>
        <v>161.19400622760782</v>
      </c>
      <c r="AA26">
        <f t="shared" si="20"/>
        <v>11.378245633443321</v>
      </c>
      <c r="AB26">
        <f t="shared" si="21"/>
        <v>21.071453839259192</v>
      </c>
      <c r="AC26">
        <v>79</v>
      </c>
      <c r="AD26">
        <v>16</v>
      </c>
      <c r="AE26">
        <f t="shared" si="22"/>
        <v>1</v>
      </c>
      <c r="AF26">
        <f t="shared" si="23"/>
        <v>0</v>
      </c>
      <c r="AG26">
        <f t="shared" si="24"/>
        <v>54090.20147496173</v>
      </c>
      <c r="AH26" t="s">
        <v>284</v>
      </c>
      <c r="AI26">
        <v>10225.5</v>
      </c>
      <c r="AJ26">
        <v>707.16240000000005</v>
      </c>
      <c r="AK26">
        <v>3345.31</v>
      </c>
      <c r="AL26">
        <f t="shared" si="25"/>
        <v>2638.1475999999998</v>
      </c>
      <c r="AM26">
        <f t="shared" si="26"/>
        <v>0.78861080139060347</v>
      </c>
      <c r="AN26">
        <v>-0.90552144150128899</v>
      </c>
      <c r="AO26" t="s">
        <v>325</v>
      </c>
      <c r="AP26">
        <v>10219.700000000001</v>
      </c>
      <c r="AQ26">
        <v>830.08144000000004</v>
      </c>
      <c r="AR26">
        <v>2796.13</v>
      </c>
      <c r="AS26">
        <f t="shared" si="27"/>
        <v>0.70313202891138826</v>
      </c>
      <c r="AT26">
        <v>0.5</v>
      </c>
      <c r="AU26">
        <f t="shared" si="28"/>
        <v>126.48907206750587</v>
      </c>
      <c r="AV26">
        <f t="shared" si="29"/>
        <v>5.8085418200082231</v>
      </c>
      <c r="AW26">
        <f t="shared" si="30"/>
        <v>44.469258938972104</v>
      </c>
      <c r="AX26">
        <f t="shared" si="31"/>
        <v>0.7371259562323641</v>
      </c>
      <c r="AY26">
        <f t="shared" si="32"/>
        <v>5.3080184333444143E-2</v>
      </c>
      <c r="AZ26">
        <f t="shared" si="33"/>
        <v>0.19640717706258287</v>
      </c>
      <c r="BA26" t="s">
        <v>326</v>
      </c>
      <c r="BB26">
        <v>735.03</v>
      </c>
      <c r="BC26">
        <f t="shared" si="34"/>
        <v>2061.1000000000004</v>
      </c>
      <c r="BD26">
        <f t="shared" si="35"/>
        <v>0.95388314977439226</v>
      </c>
      <c r="BE26">
        <f t="shared" si="36"/>
        <v>0.21039122239759714</v>
      </c>
      <c r="BF26">
        <f t="shared" si="37"/>
        <v>0.94115799594019567</v>
      </c>
      <c r="BG26">
        <f t="shared" si="38"/>
        <v>0.20816879237537728</v>
      </c>
      <c r="BH26">
        <f t="shared" si="39"/>
        <v>0.84465535282739423</v>
      </c>
      <c r="BI26">
        <f t="shared" si="40"/>
        <v>0.15534464717260577</v>
      </c>
      <c r="BJ26">
        <f t="shared" si="41"/>
        <v>150.06399999999999</v>
      </c>
      <c r="BK26">
        <f t="shared" si="42"/>
        <v>126.48907206750587</v>
      </c>
      <c r="BL26">
        <f t="shared" si="43"/>
        <v>0.84290084275712951</v>
      </c>
      <c r="BM26">
        <f t="shared" si="44"/>
        <v>0.19580168551425886</v>
      </c>
      <c r="BN26">
        <v>6</v>
      </c>
      <c r="BO26">
        <v>0.5</v>
      </c>
      <c r="BP26" t="s">
        <v>285</v>
      </c>
      <c r="BQ26">
        <v>1599833954.0999999</v>
      </c>
      <c r="BR26">
        <v>391.108</v>
      </c>
      <c r="BS26">
        <v>399.95400000000001</v>
      </c>
      <c r="BT26">
        <v>16.973500000000001</v>
      </c>
      <c r="BU26">
        <v>12.258599999999999</v>
      </c>
      <c r="BV26">
        <v>390.322</v>
      </c>
      <c r="BW26">
        <v>17.055299999999999</v>
      </c>
      <c r="BX26">
        <v>500.00900000000001</v>
      </c>
      <c r="BY26">
        <v>101.553</v>
      </c>
      <c r="BZ26">
        <v>0.10017</v>
      </c>
      <c r="CA26">
        <v>24.005099999999999</v>
      </c>
      <c r="CB26">
        <v>22.992100000000001</v>
      </c>
      <c r="CC26">
        <v>999.9</v>
      </c>
      <c r="CD26">
        <v>0</v>
      </c>
      <c r="CE26">
        <v>0</v>
      </c>
      <c r="CF26">
        <v>9971.25</v>
      </c>
      <c r="CG26">
        <v>0</v>
      </c>
      <c r="CH26">
        <v>1.5289399999999999E-3</v>
      </c>
      <c r="CI26">
        <v>150.06399999999999</v>
      </c>
      <c r="CJ26">
        <v>0.89997199999999999</v>
      </c>
      <c r="CK26">
        <v>0.10002800000000001</v>
      </c>
      <c r="CL26">
        <v>0</v>
      </c>
      <c r="CM26">
        <v>829.16899999999998</v>
      </c>
      <c r="CN26">
        <v>4.9998399999999998</v>
      </c>
      <c r="CO26">
        <v>1182.05</v>
      </c>
      <c r="CP26">
        <v>1334.11</v>
      </c>
      <c r="CQ26">
        <v>35.436999999999998</v>
      </c>
      <c r="CR26">
        <v>39.25</v>
      </c>
      <c r="CS26">
        <v>37.561999999999998</v>
      </c>
      <c r="CT26">
        <v>38.561999999999998</v>
      </c>
      <c r="CU26">
        <v>37.5</v>
      </c>
      <c r="CV26">
        <v>130.55000000000001</v>
      </c>
      <c r="CW26">
        <v>14.51</v>
      </c>
      <c r="CX26">
        <v>0</v>
      </c>
      <c r="CY26">
        <v>119.90000009536701</v>
      </c>
      <c r="CZ26">
        <v>0</v>
      </c>
      <c r="DA26">
        <v>830.08144000000004</v>
      </c>
      <c r="DB26">
        <v>-5.85853846690663</v>
      </c>
      <c r="DC26">
        <v>-9.4761538172362396</v>
      </c>
      <c r="DD26">
        <v>1182.7172</v>
      </c>
      <c r="DE26">
        <v>15</v>
      </c>
      <c r="DF26">
        <v>1599833927.0999999</v>
      </c>
      <c r="DG26" t="s">
        <v>327</v>
      </c>
      <c r="DH26">
        <v>1599833921.0999999</v>
      </c>
      <c r="DI26">
        <v>1599833927.0999999</v>
      </c>
      <c r="DJ26">
        <v>24</v>
      </c>
      <c r="DK26">
        <v>1.2E-2</v>
      </c>
      <c r="DL26">
        <v>1.2E-2</v>
      </c>
      <c r="DM26">
        <v>0.78500000000000003</v>
      </c>
      <c r="DN26">
        <v>-8.2000000000000003E-2</v>
      </c>
      <c r="DO26">
        <v>400</v>
      </c>
      <c r="DP26">
        <v>13</v>
      </c>
      <c r="DQ26">
        <v>0.37</v>
      </c>
      <c r="DR26">
        <v>0.02</v>
      </c>
      <c r="DS26">
        <v>-9.1841662500000005</v>
      </c>
      <c r="DT26">
        <v>1.5337189868668299</v>
      </c>
      <c r="DU26">
        <v>0.18840799181148701</v>
      </c>
      <c r="DV26">
        <v>0</v>
      </c>
      <c r="DW26">
        <v>830.42411428571404</v>
      </c>
      <c r="DX26">
        <v>-5.5535342465750199</v>
      </c>
      <c r="DY26">
        <v>0.60556791627735396</v>
      </c>
      <c r="DZ26">
        <v>0</v>
      </c>
      <c r="EA26">
        <v>4.45222125</v>
      </c>
      <c r="EB26">
        <v>1.547914108818</v>
      </c>
      <c r="EC26">
        <v>0.149349383681144</v>
      </c>
      <c r="ED26">
        <v>0</v>
      </c>
      <c r="EE26">
        <v>0</v>
      </c>
      <c r="EF26">
        <v>3</v>
      </c>
      <c r="EG26" t="s">
        <v>328</v>
      </c>
      <c r="EH26">
        <v>100</v>
      </c>
      <c r="EI26">
        <v>100</v>
      </c>
      <c r="EJ26">
        <v>0.78600000000000003</v>
      </c>
      <c r="EK26">
        <v>-8.1799999999999998E-2</v>
      </c>
      <c r="EL26">
        <v>0.78544999999996901</v>
      </c>
      <c r="EM26">
        <v>0</v>
      </c>
      <c r="EN26">
        <v>0</v>
      </c>
      <c r="EO26">
        <v>0</v>
      </c>
      <c r="EP26">
        <v>-8.1834999999998104E-2</v>
      </c>
      <c r="EQ26">
        <v>0</v>
      </c>
      <c r="ER26">
        <v>0</v>
      </c>
      <c r="ES26">
        <v>0</v>
      </c>
      <c r="ET26">
        <v>-1</v>
      </c>
      <c r="EU26">
        <v>-1</v>
      </c>
      <c r="EV26">
        <v>-1</v>
      </c>
      <c r="EW26">
        <v>-1</v>
      </c>
      <c r="EX26">
        <v>0.6</v>
      </c>
      <c r="EY26">
        <v>0.5</v>
      </c>
      <c r="EZ26">
        <v>2</v>
      </c>
      <c r="FA26">
        <v>401.21899999999999</v>
      </c>
      <c r="FB26">
        <v>501.23599999999999</v>
      </c>
      <c r="FC26">
        <v>23.387899999999998</v>
      </c>
      <c r="FD26">
        <v>23.298500000000001</v>
      </c>
      <c r="FE26">
        <v>30.0001</v>
      </c>
      <c r="FF26">
        <v>23.2773</v>
      </c>
      <c r="FG26">
        <v>23.241499999999998</v>
      </c>
      <c r="FH26">
        <v>20.9849</v>
      </c>
      <c r="FI26">
        <v>69.435400000000001</v>
      </c>
      <c r="FJ26">
        <v>11.2714</v>
      </c>
      <c r="FK26">
        <v>23.395700000000001</v>
      </c>
      <c r="FL26">
        <v>400</v>
      </c>
      <c r="FM26">
        <v>10.303900000000001</v>
      </c>
      <c r="FN26">
        <v>102.97</v>
      </c>
      <c r="FO26">
        <v>102.53700000000001</v>
      </c>
    </row>
    <row r="27" spans="1:171" x14ac:dyDescent="0.35">
      <c r="A27">
        <v>10</v>
      </c>
      <c r="B27">
        <v>1599834074.5999999</v>
      </c>
      <c r="C27">
        <v>2318.5999999046298</v>
      </c>
      <c r="D27" t="s">
        <v>329</v>
      </c>
      <c r="E27" t="s">
        <v>330</v>
      </c>
      <c r="F27">
        <v>1599834074.5999999</v>
      </c>
      <c r="G27">
        <f t="shared" si="0"/>
        <v>3.680154067514498E-3</v>
      </c>
      <c r="H27">
        <f t="shared" si="1"/>
        <v>3.6729634834366811</v>
      </c>
      <c r="I27">
        <f t="shared" si="2"/>
        <v>393.83100000000002</v>
      </c>
      <c r="J27">
        <f t="shared" si="3"/>
        <v>367.55879231904612</v>
      </c>
      <c r="K27">
        <f t="shared" si="4"/>
        <v>37.361937772345563</v>
      </c>
      <c r="L27">
        <f t="shared" si="5"/>
        <v>40.032478129508107</v>
      </c>
      <c r="M27">
        <f t="shared" si="6"/>
        <v>0.32509956160632314</v>
      </c>
      <c r="N27">
        <f t="shared" si="7"/>
        <v>2.958130062587125</v>
      </c>
      <c r="O27">
        <f t="shared" si="8"/>
        <v>0.30647466126556516</v>
      </c>
      <c r="P27">
        <f t="shared" si="9"/>
        <v>0.19313106137245351</v>
      </c>
      <c r="Q27">
        <f t="shared" si="10"/>
        <v>16.495093865881234</v>
      </c>
      <c r="R27">
        <f t="shared" si="11"/>
        <v>23.154716570535143</v>
      </c>
      <c r="S27">
        <f t="shared" si="12"/>
        <v>23.012599999999999</v>
      </c>
      <c r="T27">
        <f t="shared" si="13"/>
        <v>2.8218728364023224</v>
      </c>
      <c r="U27">
        <f t="shared" si="14"/>
        <v>54.329579826879538</v>
      </c>
      <c r="V27">
        <f t="shared" si="15"/>
        <v>1.6279880538265801</v>
      </c>
      <c r="W27">
        <f t="shared" si="16"/>
        <v>2.9965040388939905</v>
      </c>
      <c r="X27">
        <f t="shared" si="17"/>
        <v>1.1938847825757424</v>
      </c>
      <c r="Y27">
        <f t="shared" si="18"/>
        <v>-162.29479437738937</v>
      </c>
      <c r="Z27">
        <f t="shared" si="19"/>
        <v>158.8248452316673</v>
      </c>
      <c r="AA27">
        <f t="shared" si="20"/>
        <v>11.187526049901276</v>
      </c>
      <c r="AB27">
        <f t="shared" si="21"/>
        <v>24.212670770060441</v>
      </c>
      <c r="AC27">
        <v>78</v>
      </c>
      <c r="AD27">
        <v>16</v>
      </c>
      <c r="AE27">
        <f t="shared" si="22"/>
        <v>1</v>
      </c>
      <c r="AF27">
        <f t="shared" si="23"/>
        <v>0</v>
      </c>
      <c r="AG27">
        <f t="shared" si="24"/>
        <v>54282.844749097763</v>
      </c>
      <c r="AH27" t="s">
        <v>284</v>
      </c>
      <c r="AI27">
        <v>10225.5</v>
      </c>
      <c r="AJ27">
        <v>707.16240000000005</v>
      </c>
      <c r="AK27">
        <v>3345.31</v>
      </c>
      <c r="AL27">
        <f t="shared" si="25"/>
        <v>2638.1475999999998</v>
      </c>
      <c r="AM27">
        <f t="shared" si="26"/>
        <v>0.78861080139060347</v>
      </c>
      <c r="AN27">
        <v>-0.90552144150128899</v>
      </c>
      <c r="AO27" t="s">
        <v>331</v>
      </c>
      <c r="AP27">
        <v>10216.1</v>
      </c>
      <c r="AQ27">
        <v>798.61203999999998</v>
      </c>
      <c r="AR27">
        <v>2841.13</v>
      </c>
      <c r="AS27">
        <f t="shared" si="27"/>
        <v>0.71891041944578393</v>
      </c>
      <c r="AT27">
        <v>0.5</v>
      </c>
      <c r="AU27">
        <f t="shared" si="28"/>
        <v>84.282481889743821</v>
      </c>
      <c r="AV27">
        <f t="shared" si="29"/>
        <v>3.6729634834366811</v>
      </c>
      <c r="AW27">
        <f t="shared" si="30"/>
        <v>30.295777203643709</v>
      </c>
      <c r="AX27">
        <f t="shared" si="31"/>
        <v>0.74179639791209828</v>
      </c>
      <c r="AY27">
        <f t="shared" si="32"/>
        <v>5.4323090899570645E-2</v>
      </c>
      <c r="AZ27">
        <f t="shared" si="33"/>
        <v>0.17745756090006434</v>
      </c>
      <c r="BA27" t="s">
        <v>332</v>
      </c>
      <c r="BB27">
        <v>733.59</v>
      </c>
      <c r="BC27">
        <f t="shared" si="34"/>
        <v>2107.54</v>
      </c>
      <c r="BD27">
        <f t="shared" si="35"/>
        <v>0.96914789754880104</v>
      </c>
      <c r="BE27">
        <f t="shared" si="36"/>
        <v>0.19304519626912528</v>
      </c>
      <c r="BF27">
        <f t="shared" si="37"/>
        <v>0.95714572236242024</v>
      </c>
      <c r="BG27">
        <f t="shared" si="38"/>
        <v>0.19111136920466462</v>
      </c>
      <c r="BH27">
        <f t="shared" si="39"/>
        <v>0.89024103138092558</v>
      </c>
      <c r="BI27">
        <f t="shared" si="40"/>
        <v>0.10975896861907442</v>
      </c>
      <c r="BJ27">
        <f t="shared" si="41"/>
        <v>99.996300000000005</v>
      </c>
      <c r="BK27">
        <f t="shared" si="42"/>
        <v>84.282481889743821</v>
      </c>
      <c r="BL27">
        <f t="shared" si="43"/>
        <v>0.8428560045696073</v>
      </c>
      <c r="BM27">
        <f t="shared" si="44"/>
        <v>0.19571200913921463</v>
      </c>
      <c r="BN27">
        <v>6</v>
      </c>
      <c r="BO27">
        <v>0.5</v>
      </c>
      <c r="BP27" t="s">
        <v>285</v>
      </c>
      <c r="BQ27">
        <v>1599834074.5999999</v>
      </c>
      <c r="BR27">
        <v>393.83100000000002</v>
      </c>
      <c r="BS27">
        <v>399.97699999999998</v>
      </c>
      <c r="BT27">
        <v>16.015799999999999</v>
      </c>
      <c r="BU27">
        <v>11.6709</v>
      </c>
      <c r="BV27">
        <v>393.00900000000001</v>
      </c>
      <c r="BW27">
        <v>16.112400000000001</v>
      </c>
      <c r="BX27">
        <v>500.06400000000002</v>
      </c>
      <c r="BY27">
        <v>101.54900000000001</v>
      </c>
      <c r="BZ27">
        <v>9.9875099999999994E-2</v>
      </c>
      <c r="CA27">
        <v>24.008500000000002</v>
      </c>
      <c r="CB27">
        <v>23.012599999999999</v>
      </c>
      <c r="CC27">
        <v>999.9</v>
      </c>
      <c r="CD27">
        <v>0</v>
      </c>
      <c r="CE27">
        <v>0</v>
      </c>
      <c r="CF27">
        <v>10008.799999999999</v>
      </c>
      <c r="CG27">
        <v>0</v>
      </c>
      <c r="CH27">
        <v>1.5289399999999999E-3</v>
      </c>
      <c r="CI27">
        <v>99.996300000000005</v>
      </c>
      <c r="CJ27">
        <v>0.89979799999999999</v>
      </c>
      <c r="CK27">
        <v>0.100202</v>
      </c>
      <c r="CL27">
        <v>0</v>
      </c>
      <c r="CM27">
        <v>798.41600000000005</v>
      </c>
      <c r="CN27">
        <v>4.9998399999999998</v>
      </c>
      <c r="CO27">
        <v>744.98400000000004</v>
      </c>
      <c r="CP27">
        <v>873.61500000000001</v>
      </c>
      <c r="CQ27">
        <v>35</v>
      </c>
      <c r="CR27">
        <v>38.936999999999998</v>
      </c>
      <c r="CS27">
        <v>37.186999999999998</v>
      </c>
      <c r="CT27">
        <v>38.311999999999998</v>
      </c>
      <c r="CU27">
        <v>37.125</v>
      </c>
      <c r="CV27">
        <v>85.48</v>
      </c>
      <c r="CW27">
        <v>9.52</v>
      </c>
      <c r="CX27">
        <v>0</v>
      </c>
      <c r="CY27">
        <v>119.90000009536701</v>
      </c>
      <c r="CZ27">
        <v>0</v>
      </c>
      <c r="DA27">
        <v>798.61203999999998</v>
      </c>
      <c r="DB27">
        <v>-0.14646154715561599</v>
      </c>
      <c r="DC27">
        <v>-0.71438463366730598</v>
      </c>
      <c r="DD27">
        <v>745.31064000000003</v>
      </c>
      <c r="DE27">
        <v>15</v>
      </c>
      <c r="DF27">
        <v>1599834027.5999999</v>
      </c>
      <c r="DG27" t="s">
        <v>333</v>
      </c>
      <c r="DH27">
        <v>1599834013.0999999</v>
      </c>
      <c r="DI27">
        <v>1599834027.5999999</v>
      </c>
      <c r="DJ27">
        <v>25</v>
      </c>
      <c r="DK27">
        <v>3.5999999999999997E-2</v>
      </c>
      <c r="DL27">
        <v>-1.4999999999999999E-2</v>
      </c>
      <c r="DM27">
        <v>0.82199999999999995</v>
      </c>
      <c r="DN27">
        <v>-9.7000000000000003E-2</v>
      </c>
      <c r="DO27">
        <v>400</v>
      </c>
      <c r="DP27">
        <v>12</v>
      </c>
      <c r="DQ27">
        <v>0.47</v>
      </c>
      <c r="DR27">
        <v>0.02</v>
      </c>
      <c r="DS27">
        <v>-6.1800447500000004</v>
      </c>
      <c r="DT27">
        <v>6.4160487804890906E-2</v>
      </c>
      <c r="DU27">
        <v>2.9367080803809901E-2</v>
      </c>
      <c r="DV27">
        <v>1</v>
      </c>
      <c r="DW27">
        <v>798.61782857142896</v>
      </c>
      <c r="DX27">
        <v>0.12859491193693301</v>
      </c>
      <c r="DY27">
        <v>0.20972791703461099</v>
      </c>
      <c r="DZ27">
        <v>1</v>
      </c>
      <c r="EA27">
        <v>4.3760960000000004</v>
      </c>
      <c r="EB27">
        <v>-0.17143744840525199</v>
      </c>
      <c r="EC27">
        <v>1.6514991795335599E-2</v>
      </c>
      <c r="ED27">
        <v>0</v>
      </c>
      <c r="EE27">
        <v>2</v>
      </c>
      <c r="EF27">
        <v>3</v>
      </c>
      <c r="EG27" t="s">
        <v>292</v>
      </c>
      <c r="EH27">
        <v>100</v>
      </c>
      <c r="EI27">
        <v>100</v>
      </c>
      <c r="EJ27">
        <v>0.82199999999999995</v>
      </c>
      <c r="EK27">
        <v>-9.6600000000000005E-2</v>
      </c>
      <c r="EL27">
        <v>0.82190476190476103</v>
      </c>
      <c r="EM27">
        <v>0</v>
      </c>
      <c r="EN27">
        <v>0</v>
      </c>
      <c r="EO27">
        <v>0</v>
      </c>
      <c r="EP27">
        <v>-9.6614999999999895E-2</v>
      </c>
      <c r="EQ27">
        <v>0</v>
      </c>
      <c r="ER27">
        <v>0</v>
      </c>
      <c r="ES27">
        <v>0</v>
      </c>
      <c r="ET27">
        <v>-1</v>
      </c>
      <c r="EU27">
        <v>-1</v>
      </c>
      <c r="EV27">
        <v>-1</v>
      </c>
      <c r="EW27">
        <v>-1</v>
      </c>
      <c r="EX27">
        <v>1</v>
      </c>
      <c r="EY27">
        <v>0.8</v>
      </c>
      <c r="EZ27">
        <v>2</v>
      </c>
      <c r="FA27">
        <v>401.46300000000002</v>
      </c>
      <c r="FB27">
        <v>502.00700000000001</v>
      </c>
      <c r="FC27">
        <v>23.454599999999999</v>
      </c>
      <c r="FD27">
        <v>23.339300000000001</v>
      </c>
      <c r="FE27">
        <v>30.0001</v>
      </c>
      <c r="FF27">
        <v>23.310600000000001</v>
      </c>
      <c r="FG27">
        <v>23.276599999999998</v>
      </c>
      <c r="FH27">
        <v>21.001200000000001</v>
      </c>
      <c r="FI27">
        <v>100</v>
      </c>
      <c r="FJ27">
        <v>11.632400000000001</v>
      </c>
      <c r="FK27">
        <v>23.460100000000001</v>
      </c>
      <c r="FL27">
        <v>400</v>
      </c>
      <c r="FM27">
        <v>9.9275800000000007</v>
      </c>
      <c r="FN27">
        <v>102.96299999999999</v>
      </c>
      <c r="FO27">
        <v>102.53400000000001</v>
      </c>
    </row>
    <row r="28" spans="1:171" x14ac:dyDescent="0.35">
      <c r="A28">
        <v>11</v>
      </c>
      <c r="B28">
        <v>1599834195.0999999</v>
      </c>
      <c r="C28">
        <v>2439.0999999046298</v>
      </c>
      <c r="D28" t="s">
        <v>334</v>
      </c>
      <c r="E28" t="s">
        <v>335</v>
      </c>
      <c r="F28">
        <v>1599834195.0999999</v>
      </c>
      <c r="G28">
        <f t="shared" si="0"/>
        <v>3.3100270885432072E-3</v>
      </c>
      <c r="H28">
        <f t="shared" si="1"/>
        <v>1.1501425564186731</v>
      </c>
      <c r="I28">
        <f t="shared" si="2"/>
        <v>397.10199999999998</v>
      </c>
      <c r="J28">
        <f t="shared" si="3"/>
        <v>382.58206073961497</v>
      </c>
      <c r="K28">
        <f t="shared" si="4"/>
        <v>38.888286017233447</v>
      </c>
      <c r="L28">
        <f t="shared" si="5"/>
        <v>40.364193041778989</v>
      </c>
      <c r="M28">
        <f t="shared" si="6"/>
        <v>0.28103908575758041</v>
      </c>
      <c r="N28">
        <f t="shared" si="7"/>
        <v>2.9587470161157539</v>
      </c>
      <c r="O28">
        <f t="shared" si="8"/>
        <v>0.2670062608001651</v>
      </c>
      <c r="P28">
        <f t="shared" si="9"/>
        <v>0.16808129796065713</v>
      </c>
      <c r="Q28">
        <f t="shared" si="10"/>
        <v>8.2254640129431991</v>
      </c>
      <c r="R28">
        <f t="shared" si="11"/>
        <v>23.152804268907346</v>
      </c>
      <c r="S28">
        <f t="shared" si="12"/>
        <v>22.999199999999998</v>
      </c>
      <c r="T28">
        <f t="shared" si="13"/>
        <v>2.8195851934647385</v>
      </c>
      <c r="U28">
        <f t="shared" si="14"/>
        <v>53.111792919869181</v>
      </c>
      <c r="V28">
        <f t="shared" si="15"/>
        <v>1.58679981756805</v>
      </c>
      <c r="W28">
        <f t="shared" si="16"/>
        <v>2.9876600474815196</v>
      </c>
      <c r="X28">
        <f t="shared" si="17"/>
        <v>1.2327853758966885</v>
      </c>
      <c r="Y28">
        <f t="shared" si="18"/>
        <v>-145.97219460475543</v>
      </c>
      <c r="Z28">
        <f t="shared" si="19"/>
        <v>153.1474415644326</v>
      </c>
      <c r="AA28">
        <f t="shared" si="20"/>
        <v>10.781946424731007</v>
      </c>
      <c r="AB28">
        <f t="shared" si="21"/>
        <v>26.182657397351377</v>
      </c>
      <c r="AC28">
        <v>78</v>
      </c>
      <c r="AD28">
        <v>16</v>
      </c>
      <c r="AE28">
        <f t="shared" si="22"/>
        <v>1</v>
      </c>
      <c r="AF28">
        <f t="shared" si="23"/>
        <v>0</v>
      </c>
      <c r="AG28">
        <f t="shared" si="24"/>
        <v>54310.013338774952</v>
      </c>
      <c r="AH28" t="s">
        <v>284</v>
      </c>
      <c r="AI28">
        <v>10225.5</v>
      </c>
      <c r="AJ28">
        <v>707.16240000000005</v>
      </c>
      <c r="AK28">
        <v>3345.31</v>
      </c>
      <c r="AL28">
        <f t="shared" si="25"/>
        <v>2638.1475999999998</v>
      </c>
      <c r="AM28">
        <f t="shared" si="26"/>
        <v>0.78861080139060347</v>
      </c>
      <c r="AN28">
        <v>-0.90552144150128899</v>
      </c>
      <c r="AO28" t="s">
        <v>336</v>
      </c>
      <c r="AP28">
        <v>10212.1</v>
      </c>
      <c r="AQ28">
        <v>766.65323999999998</v>
      </c>
      <c r="AR28">
        <v>2896</v>
      </c>
      <c r="AS28">
        <f t="shared" si="27"/>
        <v>0.73527167127071824</v>
      </c>
      <c r="AT28">
        <v>0.5</v>
      </c>
      <c r="AU28">
        <f t="shared" si="28"/>
        <v>42.094348756771986</v>
      </c>
      <c r="AV28">
        <f t="shared" si="29"/>
        <v>1.1501425564186731</v>
      </c>
      <c r="AW28">
        <f t="shared" si="30"/>
        <v>15.47539108072211</v>
      </c>
      <c r="AX28">
        <f t="shared" si="31"/>
        <v>0.73896408839779004</v>
      </c>
      <c r="AY28">
        <f t="shared" si="32"/>
        <v>4.8834678730817864E-2</v>
      </c>
      <c r="AZ28">
        <f t="shared" si="33"/>
        <v>0.1551484806629834</v>
      </c>
      <c r="BA28" t="s">
        <v>337</v>
      </c>
      <c r="BB28">
        <v>755.96</v>
      </c>
      <c r="BC28">
        <f t="shared" si="34"/>
        <v>2140.04</v>
      </c>
      <c r="BD28">
        <f t="shared" si="35"/>
        <v>0.99500325227565833</v>
      </c>
      <c r="BE28">
        <f t="shared" si="36"/>
        <v>0.17352231254948153</v>
      </c>
      <c r="BF28">
        <f t="shared" si="37"/>
        <v>0.97282080680631589</v>
      </c>
      <c r="BG28">
        <f t="shared" si="38"/>
        <v>0.17031268455184234</v>
      </c>
      <c r="BH28">
        <f t="shared" si="39"/>
        <v>0.98112499803732223</v>
      </c>
      <c r="BI28">
        <f t="shared" si="40"/>
        <v>1.8875001962677773E-2</v>
      </c>
      <c r="BJ28">
        <f t="shared" si="41"/>
        <v>49.951599999999999</v>
      </c>
      <c r="BK28">
        <f t="shared" si="42"/>
        <v>42.094348756771986</v>
      </c>
      <c r="BL28">
        <f t="shared" si="43"/>
        <v>0.84270271136003627</v>
      </c>
      <c r="BM28">
        <f t="shared" si="44"/>
        <v>0.19540542272007277</v>
      </c>
      <c r="BN28">
        <v>6</v>
      </c>
      <c r="BO28">
        <v>0.5</v>
      </c>
      <c r="BP28" t="s">
        <v>285</v>
      </c>
      <c r="BQ28">
        <v>1599834195.0999999</v>
      </c>
      <c r="BR28">
        <v>397.10199999999998</v>
      </c>
      <c r="BS28">
        <v>400.05900000000003</v>
      </c>
      <c r="BT28">
        <v>15.610900000000001</v>
      </c>
      <c r="BU28">
        <v>11.701499999999999</v>
      </c>
      <c r="BV28">
        <v>396.30700000000002</v>
      </c>
      <c r="BW28">
        <v>15.7043</v>
      </c>
      <c r="BX28">
        <v>500.08</v>
      </c>
      <c r="BY28">
        <v>101.547</v>
      </c>
      <c r="BZ28">
        <v>9.9914500000000003E-2</v>
      </c>
      <c r="CA28">
        <v>23.959299999999999</v>
      </c>
      <c r="CB28">
        <v>22.999199999999998</v>
      </c>
      <c r="CC28">
        <v>999.9</v>
      </c>
      <c r="CD28">
        <v>0</v>
      </c>
      <c r="CE28">
        <v>0</v>
      </c>
      <c r="CF28">
        <v>10012.5</v>
      </c>
      <c r="CG28">
        <v>0</v>
      </c>
      <c r="CH28">
        <v>1.5289399999999999E-3</v>
      </c>
      <c r="CI28">
        <v>49.951599999999999</v>
      </c>
      <c r="CJ28">
        <v>0.89994499999999999</v>
      </c>
      <c r="CK28">
        <v>0.10005500000000001</v>
      </c>
      <c r="CL28">
        <v>0</v>
      </c>
      <c r="CM28">
        <v>768.322</v>
      </c>
      <c r="CN28">
        <v>4.9998399999999998</v>
      </c>
      <c r="CO28">
        <v>337.822</v>
      </c>
      <c r="CP28">
        <v>413.404</v>
      </c>
      <c r="CQ28">
        <v>34.561999999999998</v>
      </c>
      <c r="CR28">
        <v>38.625</v>
      </c>
      <c r="CS28">
        <v>36.75</v>
      </c>
      <c r="CT28">
        <v>38</v>
      </c>
      <c r="CU28">
        <v>36.75</v>
      </c>
      <c r="CV28">
        <v>40.450000000000003</v>
      </c>
      <c r="CW28">
        <v>4.5</v>
      </c>
      <c r="CX28">
        <v>0</v>
      </c>
      <c r="CY28">
        <v>119.90000009536701</v>
      </c>
      <c r="CZ28">
        <v>0</v>
      </c>
      <c r="DA28">
        <v>766.65323999999998</v>
      </c>
      <c r="DB28">
        <v>10.4686923116309</v>
      </c>
      <c r="DC28">
        <v>3.50676918378239</v>
      </c>
      <c r="DD28">
        <v>337.76731999999998</v>
      </c>
      <c r="DE28">
        <v>15</v>
      </c>
      <c r="DF28">
        <v>1599834135.0999999</v>
      </c>
      <c r="DG28" t="s">
        <v>338</v>
      </c>
      <c r="DH28">
        <v>1599834123.0999999</v>
      </c>
      <c r="DI28">
        <v>1599834135.0999999</v>
      </c>
      <c r="DJ28">
        <v>26</v>
      </c>
      <c r="DK28">
        <v>-2.7E-2</v>
      </c>
      <c r="DL28">
        <v>3.0000000000000001E-3</v>
      </c>
      <c r="DM28">
        <v>0.79500000000000004</v>
      </c>
      <c r="DN28">
        <v>-9.2999999999999999E-2</v>
      </c>
      <c r="DO28">
        <v>400</v>
      </c>
      <c r="DP28">
        <v>12</v>
      </c>
      <c r="DQ28">
        <v>0.3</v>
      </c>
      <c r="DR28">
        <v>0.01</v>
      </c>
      <c r="DS28">
        <v>-2.9152827499999998</v>
      </c>
      <c r="DT28">
        <v>3.98718574108851E-2</v>
      </c>
      <c r="DU28">
        <v>3.5041380893701901E-2</v>
      </c>
      <c r="DV28">
        <v>1</v>
      </c>
      <c r="DW28">
        <v>766.02102857142904</v>
      </c>
      <c r="DX28">
        <v>10.2315851272031</v>
      </c>
      <c r="DY28">
        <v>1.0470134802165101</v>
      </c>
      <c r="DZ28">
        <v>0</v>
      </c>
      <c r="EA28">
        <v>3.9543652499999999</v>
      </c>
      <c r="EB28">
        <v>-0.23004844277672901</v>
      </c>
      <c r="EC28">
        <v>2.2270965402009402E-2</v>
      </c>
      <c r="ED28">
        <v>0</v>
      </c>
      <c r="EE28">
        <v>1</v>
      </c>
      <c r="EF28">
        <v>3</v>
      </c>
      <c r="EG28" t="s">
        <v>286</v>
      </c>
      <c r="EH28">
        <v>100</v>
      </c>
      <c r="EI28">
        <v>100</v>
      </c>
      <c r="EJ28">
        <v>0.79500000000000004</v>
      </c>
      <c r="EK28">
        <v>-9.3399999999999997E-2</v>
      </c>
      <c r="EL28">
        <v>0.79505000000000303</v>
      </c>
      <c r="EM28">
        <v>0</v>
      </c>
      <c r="EN28">
        <v>0</v>
      </c>
      <c r="EO28">
        <v>0</v>
      </c>
      <c r="EP28">
        <v>-9.3450000000004294E-2</v>
      </c>
      <c r="EQ28">
        <v>0</v>
      </c>
      <c r="ER28">
        <v>0</v>
      </c>
      <c r="ES28">
        <v>0</v>
      </c>
      <c r="ET28">
        <v>-1</v>
      </c>
      <c r="EU28">
        <v>-1</v>
      </c>
      <c r="EV28">
        <v>-1</v>
      </c>
      <c r="EW28">
        <v>-1</v>
      </c>
      <c r="EX28">
        <v>1.2</v>
      </c>
      <c r="EY28">
        <v>1</v>
      </c>
      <c r="EZ28">
        <v>2</v>
      </c>
      <c r="FA28">
        <v>401.78199999999998</v>
      </c>
      <c r="FB28">
        <v>501.56900000000002</v>
      </c>
      <c r="FC28">
        <v>23.451799999999999</v>
      </c>
      <c r="FD28">
        <v>23.374600000000001</v>
      </c>
      <c r="FE28">
        <v>30.0002</v>
      </c>
      <c r="FF28">
        <v>23.341899999999999</v>
      </c>
      <c r="FG28">
        <v>23.307700000000001</v>
      </c>
      <c r="FH28">
        <v>20.999700000000001</v>
      </c>
      <c r="FI28">
        <v>100</v>
      </c>
      <c r="FJ28">
        <v>12.045999999999999</v>
      </c>
      <c r="FK28">
        <v>23.460999999999999</v>
      </c>
      <c r="FL28">
        <v>400</v>
      </c>
      <c r="FM28">
        <v>10.9115</v>
      </c>
      <c r="FN28">
        <v>102.95099999999999</v>
      </c>
      <c r="FO28">
        <v>102.535</v>
      </c>
    </row>
    <row r="29" spans="1:171" x14ac:dyDescent="0.35">
      <c r="A29">
        <v>12</v>
      </c>
      <c r="B29">
        <v>1599834315.5999999</v>
      </c>
      <c r="C29">
        <v>2559.5999999046298</v>
      </c>
      <c r="D29" t="s">
        <v>339</v>
      </c>
      <c r="E29" t="s">
        <v>340</v>
      </c>
      <c r="F29">
        <v>1599834315.5999999</v>
      </c>
      <c r="G29">
        <f t="shared" si="0"/>
        <v>2.5917947561829267E-3</v>
      </c>
      <c r="H29">
        <f t="shared" si="1"/>
        <v>-1.2694886880655678</v>
      </c>
      <c r="I29">
        <f t="shared" si="2"/>
        <v>400.42099999999999</v>
      </c>
      <c r="J29">
        <f t="shared" si="3"/>
        <v>402.15327825076605</v>
      </c>
      <c r="K29">
        <f t="shared" si="4"/>
        <v>40.877295043814229</v>
      </c>
      <c r="L29">
        <f t="shared" si="5"/>
        <v>40.701215789997008</v>
      </c>
      <c r="M29">
        <f t="shared" si="6"/>
        <v>0.21937713813631593</v>
      </c>
      <c r="N29">
        <f t="shared" si="7"/>
        <v>2.9554255040677893</v>
      </c>
      <c r="O29">
        <f t="shared" si="8"/>
        <v>0.2107153836962011</v>
      </c>
      <c r="P29">
        <f t="shared" si="9"/>
        <v>0.1324468427951912</v>
      </c>
      <c r="Q29">
        <f t="shared" si="10"/>
        <v>1.9948084861285743E-3</v>
      </c>
      <c r="R29">
        <f t="shared" si="11"/>
        <v>23.248484809138954</v>
      </c>
      <c r="S29">
        <f t="shared" si="12"/>
        <v>23.005400000000002</v>
      </c>
      <c r="T29">
        <f t="shared" si="13"/>
        <v>2.8206434533722424</v>
      </c>
      <c r="U29">
        <f t="shared" si="14"/>
        <v>53.603914250401097</v>
      </c>
      <c r="V29">
        <f t="shared" si="15"/>
        <v>1.5975710778690002</v>
      </c>
      <c r="W29">
        <f t="shared" si="16"/>
        <v>2.980325411323943</v>
      </c>
      <c r="X29">
        <f t="shared" si="17"/>
        <v>1.2230723755032422</v>
      </c>
      <c r="Y29">
        <f t="shared" si="18"/>
        <v>-114.29814874766707</v>
      </c>
      <c r="Z29">
        <f t="shared" si="19"/>
        <v>145.4709374948508</v>
      </c>
      <c r="AA29">
        <f t="shared" si="20"/>
        <v>10.251209789146886</v>
      </c>
      <c r="AB29">
        <f t="shared" si="21"/>
        <v>41.425993344816746</v>
      </c>
      <c r="AC29">
        <v>79</v>
      </c>
      <c r="AD29">
        <v>16</v>
      </c>
      <c r="AE29">
        <f t="shared" si="22"/>
        <v>1</v>
      </c>
      <c r="AF29">
        <f t="shared" si="23"/>
        <v>0</v>
      </c>
      <c r="AG29">
        <f t="shared" si="24"/>
        <v>54219.403751613158</v>
      </c>
      <c r="AH29" t="s">
        <v>341</v>
      </c>
      <c r="AI29">
        <v>10210.799999999999</v>
      </c>
      <c r="AJ29">
        <v>700.77080000000001</v>
      </c>
      <c r="AK29">
        <v>3180.37</v>
      </c>
      <c r="AL29">
        <f t="shared" si="25"/>
        <v>2479.5991999999997</v>
      </c>
      <c r="AM29">
        <f t="shared" si="26"/>
        <v>0.77965746123878665</v>
      </c>
      <c r="AN29">
        <v>-1.26948868806557</v>
      </c>
      <c r="AO29" t="s">
        <v>342</v>
      </c>
      <c r="AP29" t="s">
        <v>342</v>
      </c>
      <c r="AQ29">
        <v>0</v>
      </c>
      <c r="AR29">
        <v>0</v>
      </c>
      <c r="AS29" t="e">
        <f t="shared" si="27"/>
        <v>#DIV/0!</v>
      </c>
      <c r="AT29">
        <v>0.5</v>
      </c>
      <c r="AU29">
        <f t="shared" si="28"/>
        <v>2.0998656021503997E-2</v>
      </c>
      <c r="AV29">
        <f t="shared" si="29"/>
        <v>-1.2694886880655678</v>
      </c>
      <c r="AW29" t="e">
        <f t="shared" si="30"/>
        <v>#DIV/0!</v>
      </c>
      <c r="AX29" t="e">
        <f t="shared" si="31"/>
        <v>#DIV/0!</v>
      </c>
      <c r="AY29">
        <f t="shared" si="32"/>
        <v>1.0574229355328413E-13</v>
      </c>
      <c r="AZ29" t="e">
        <f t="shared" si="33"/>
        <v>#DIV/0!</v>
      </c>
      <c r="BA29" t="s">
        <v>342</v>
      </c>
      <c r="BB29">
        <v>0</v>
      </c>
      <c r="BC29">
        <f t="shared" si="34"/>
        <v>0</v>
      </c>
      <c r="BD29" t="e">
        <f t="shared" si="35"/>
        <v>#DIV/0!</v>
      </c>
      <c r="BE29">
        <f t="shared" si="36"/>
        <v>1</v>
      </c>
      <c r="BF29">
        <f t="shared" si="37"/>
        <v>0</v>
      </c>
      <c r="BG29">
        <f t="shared" si="38"/>
        <v>1.2826145451248736</v>
      </c>
      <c r="BH29" t="e">
        <f t="shared" si="39"/>
        <v>#DIV/0!</v>
      </c>
      <c r="BI29" t="e">
        <f t="shared" si="40"/>
        <v>#DIV/0!</v>
      </c>
      <c r="BJ29">
        <f t="shared" si="41"/>
        <v>4.9998399999999998E-2</v>
      </c>
      <c r="BK29">
        <f t="shared" si="42"/>
        <v>2.0998656021503997E-2</v>
      </c>
      <c r="BL29">
        <f t="shared" si="43"/>
        <v>0.41998655999999995</v>
      </c>
      <c r="BM29">
        <f t="shared" si="44"/>
        <v>9.4996959999999991E-2</v>
      </c>
      <c r="BN29">
        <v>6</v>
      </c>
      <c r="BO29">
        <v>0.5</v>
      </c>
      <c r="BP29" t="s">
        <v>285</v>
      </c>
      <c r="BQ29">
        <v>1599834315.5999999</v>
      </c>
      <c r="BR29">
        <v>400.42099999999999</v>
      </c>
      <c r="BS29">
        <v>400.14299999999997</v>
      </c>
      <c r="BT29">
        <v>15.717000000000001</v>
      </c>
      <c r="BU29">
        <v>12.655900000000001</v>
      </c>
      <c r="BV29">
        <v>399.649</v>
      </c>
      <c r="BW29">
        <v>15.8088</v>
      </c>
      <c r="BX29">
        <v>500.02800000000002</v>
      </c>
      <c r="BY29">
        <v>101.54600000000001</v>
      </c>
      <c r="BZ29">
        <v>0.10005699999999999</v>
      </c>
      <c r="CA29">
        <v>23.918399999999998</v>
      </c>
      <c r="CB29">
        <v>23.005400000000002</v>
      </c>
      <c r="CC29">
        <v>999.9</v>
      </c>
      <c r="CD29">
        <v>0</v>
      </c>
      <c r="CE29">
        <v>0</v>
      </c>
      <c r="CF29">
        <v>9993.75</v>
      </c>
      <c r="CG29">
        <v>0</v>
      </c>
      <c r="CH29">
        <v>1.5289399999999999E-3</v>
      </c>
      <c r="CI29">
        <v>4.9998399999999998E-2</v>
      </c>
      <c r="CJ29">
        <v>0</v>
      </c>
      <c r="CK29">
        <v>0</v>
      </c>
      <c r="CL29">
        <v>0</v>
      </c>
      <c r="CM29">
        <v>699.65</v>
      </c>
      <c r="CN29">
        <v>4.9998399999999998E-2</v>
      </c>
      <c r="CO29">
        <v>-15.08</v>
      </c>
      <c r="CP29">
        <v>-3.86</v>
      </c>
      <c r="CQ29">
        <v>34.125</v>
      </c>
      <c r="CR29">
        <v>38.311999999999998</v>
      </c>
      <c r="CS29">
        <v>36.375</v>
      </c>
      <c r="CT29">
        <v>37.561999999999998</v>
      </c>
      <c r="CU29">
        <v>36.186999999999998</v>
      </c>
      <c r="CV29">
        <v>0</v>
      </c>
      <c r="CW29">
        <v>0</v>
      </c>
      <c r="CX29">
        <v>0</v>
      </c>
      <c r="CY29">
        <v>119.90000009536701</v>
      </c>
      <c r="CZ29">
        <v>0</v>
      </c>
      <c r="DA29">
        <v>700.77080000000001</v>
      </c>
      <c r="DB29">
        <v>-2.4615383670886501</v>
      </c>
      <c r="DC29">
        <v>3.8753844383435401</v>
      </c>
      <c r="DD29">
        <v>-14.5168</v>
      </c>
      <c r="DE29">
        <v>15</v>
      </c>
      <c r="DF29">
        <v>1599834258.5999999</v>
      </c>
      <c r="DG29" t="s">
        <v>343</v>
      </c>
      <c r="DH29">
        <v>1599834241.5999999</v>
      </c>
      <c r="DI29">
        <v>1599834258.5999999</v>
      </c>
      <c r="DJ29">
        <v>27</v>
      </c>
      <c r="DK29">
        <v>-2.3E-2</v>
      </c>
      <c r="DL29">
        <v>2E-3</v>
      </c>
      <c r="DM29">
        <v>0.77200000000000002</v>
      </c>
      <c r="DN29">
        <v>-9.1999999999999998E-2</v>
      </c>
      <c r="DO29">
        <v>400</v>
      </c>
      <c r="DP29">
        <v>12</v>
      </c>
      <c r="DQ29">
        <v>0.55000000000000004</v>
      </c>
      <c r="DR29">
        <v>0.02</v>
      </c>
      <c r="DS29">
        <v>0.24176788925000001</v>
      </c>
      <c r="DT29">
        <v>0.55237176709193203</v>
      </c>
      <c r="DU29">
        <v>0.117376116911367</v>
      </c>
      <c r="DV29">
        <v>0</v>
      </c>
      <c r="DW29">
        <v>701.102647058824</v>
      </c>
      <c r="DX29">
        <v>-4.6454137974185201</v>
      </c>
      <c r="DY29">
        <v>2.0824000700881502</v>
      </c>
      <c r="DZ29">
        <v>0</v>
      </c>
      <c r="EA29">
        <v>3.1493337499999998</v>
      </c>
      <c r="EB29">
        <v>-0.63636551594747204</v>
      </c>
      <c r="EC29">
        <v>6.1894318385757402E-2</v>
      </c>
      <c r="ED29">
        <v>0</v>
      </c>
      <c r="EE29">
        <v>0</v>
      </c>
      <c r="EF29">
        <v>3</v>
      </c>
      <c r="EG29" t="s">
        <v>328</v>
      </c>
      <c r="EH29">
        <v>100</v>
      </c>
      <c r="EI29">
        <v>100</v>
      </c>
      <c r="EJ29">
        <v>0.77200000000000002</v>
      </c>
      <c r="EK29">
        <v>-9.1800000000000007E-2</v>
      </c>
      <c r="EL29">
        <v>0.772199999999998</v>
      </c>
      <c r="EM29">
        <v>0</v>
      </c>
      <c r="EN29">
        <v>0</v>
      </c>
      <c r="EO29">
        <v>0</v>
      </c>
      <c r="EP29">
        <v>-9.1815000000000396E-2</v>
      </c>
      <c r="EQ29">
        <v>0</v>
      </c>
      <c r="ER29">
        <v>0</v>
      </c>
      <c r="ES29">
        <v>0</v>
      </c>
      <c r="ET29">
        <v>-1</v>
      </c>
      <c r="EU29">
        <v>-1</v>
      </c>
      <c r="EV29">
        <v>-1</v>
      </c>
      <c r="EW29">
        <v>-1</v>
      </c>
      <c r="EX29">
        <v>1.2</v>
      </c>
      <c r="EY29">
        <v>0.9</v>
      </c>
      <c r="EZ29">
        <v>2</v>
      </c>
      <c r="FA29">
        <v>401.14800000000002</v>
      </c>
      <c r="FB29">
        <v>502.55099999999999</v>
      </c>
      <c r="FC29">
        <v>23.439599999999999</v>
      </c>
      <c r="FD29">
        <v>23.404299999999999</v>
      </c>
      <c r="FE29">
        <v>30</v>
      </c>
      <c r="FF29">
        <v>23.3752</v>
      </c>
      <c r="FG29">
        <v>23.3429</v>
      </c>
      <c r="FH29">
        <v>20.9604</v>
      </c>
      <c r="FI29">
        <v>50.190199999999997</v>
      </c>
      <c r="FJ29">
        <v>19.1572</v>
      </c>
      <c r="FK29">
        <v>23.445699999999999</v>
      </c>
      <c r="FL29">
        <v>400</v>
      </c>
      <c r="FM29">
        <v>13.092499999999999</v>
      </c>
      <c r="FN29">
        <v>102.94199999999999</v>
      </c>
      <c r="FO29">
        <v>102.52800000000001</v>
      </c>
    </row>
    <row r="30" spans="1:171" x14ac:dyDescent="0.35">
      <c r="A30">
        <v>13</v>
      </c>
      <c r="B30">
        <v>1599835534</v>
      </c>
      <c r="C30">
        <v>3778</v>
      </c>
      <c r="D30" t="s">
        <v>344</v>
      </c>
      <c r="E30" t="s">
        <v>345</v>
      </c>
      <c r="F30">
        <v>1599835534</v>
      </c>
      <c r="G30">
        <f t="shared" si="0"/>
        <v>1.6429063986928532E-3</v>
      </c>
      <c r="H30">
        <f t="shared" si="1"/>
        <v>-1.3476783168701811</v>
      </c>
      <c r="I30">
        <f t="shared" si="2"/>
        <v>400.822</v>
      </c>
      <c r="J30">
        <f t="shared" si="3"/>
        <v>408.79808059058985</v>
      </c>
      <c r="K30">
        <f t="shared" si="4"/>
        <v>41.554712146455202</v>
      </c>
      <c r="L30">
        <f t="shared" si="5"/>
        <v>40.743935998680598</v>
      </c>
      <c r="M30">
        <f t="shared" si="6"/>
        <v>0.14000820702048719</v>
      </c>
      <c r="N30">
        <f t="shared" si="7"/>
        <v>2.9594679877425478</v>
      </c>
      <c r="O30">
        <f t="shared" si="8"/>
        <v>0.13642986759622008</v>
      </c>
      <c r="P30">
        <f t="shared" si="9"/>
        <v>8.5582549431517996E-2</v>
      </c>
      <c r="Q30">
        <f t="shared" si="10"/>
        <v>1.9948084861285743E-3</v>
      </c>
      <c r="R30">
        <f t="shared" si="11"/>
        <v>23.382363482718649</v>
      </c>
      <c r="S30">
        <f t="shared" si="12"/>
        <v>23.0078</v>
      </c>
      <c r="T30">
        <f t="shared" si="13"/>
        <v>2.8210531956443474</v>
      </c>
      <c r="U30">
        <f t="shared" si="14"/>
        <v>54.849177106462434</v>
      </c>
      <c r="V30">
        <f t="shared" si="15"/>
        <v>1.62372140669655</v>
      </c>
      <c r="W30">
        <f t="shared" si="16"/>
        <v>2.9603386821007387</v>
      </c>
      <c r="X30">
        <f t="shared" si="17"/>
        <v>1.1973317889477975</v>
      </c>
      <c r="Y30">
        <f t="shared" si="18"/>
        <v>-72.452172182354829</v>
      </c>
      <c r="Z30">
        <f t="shared" si="19"/>
        <v>127.43325443453931</v>
      </c>
      <c r="AA30">
        <f t="shared" si="20"/>
        <v>8.9628711011661615</v>
      </c>
      <c r="AB30">
        <f t="shared" si="21"/>
        <v>63.945948161836768</v>
      </c>
      <c r="AC30">
        <v>77</v>
      </c>
      <c r="AD30">
        <v>15</v>
      </c>
      <c r="AE30">
        <f t="shared" si="22"/>
        <v>1</v>
      </c>
      <c r="AF30">
        <f t="shared" si="23"/>
        <v>0</v>
      </c>
      <c r="AG30">
        <f t="shared" si="24"/>
        <v>54359.366182703838</v>
      </c>
      <c r="AH30" t="s">
        <v>346</v>
      </c>
      <c r="AI30">
        <v>10205.799999999999</v>
      </c>
      <c r="AJ30">
        <v>690.68153846153803</v>
      </c>
      <c r="AK30">
        <v>3449.83</v>
      </c>
      <c r="AL30">
        <f t="shared" si="25"/>
        <v>2759.148461538462</v>
      </c>
      <c r="AM30">
        <f t="shared" si="26"/>
        <v>0.79979258732704572</v>
      </c>
      <c r="AN30">
        <v>-1.34767831687018</v>
      </c>
      <c r="AO30" t="s">
        <v>342</v>
      </c>
      <c r="AP30" t="s">
        <v>342</v>
      </c>
      <c r="AQ30">
        <v>0</v>
      </c>
      <c r="AR30">
        <v>0</v>
      </c>
      <c r="AS30" t="e">
        <f t="shared" si="27"/>
        <v>#DIV/0!</v>
      </c>
      <c r="AT30">
        <v>0.5</v>
      </c>
      <c r="AU30">
        <f t="shared" si="28"/>
        <v>2.0998656021503997E-2</v>
      </c>
      <c r="AV30">
        <f t="shared" si="29"/>
        <v>-1.3476783168701811</v>
      </c>
      <c r="AW30" t="e">
        <f t="shared" si="30"/>
        <v>#DIV/0!</v>
      </c>
      <c r="AX30" t="e">
        <f t="shared" si="31"/>
        <v>#DIV/0!</v>
      </c>
      <c r="AY30">
        <f t="shared" si="32"/>
        <v>-5.2871146776642064E-14</v>
      </c>
      <c r="AZ30" t="e">
        <f t="shared" si="33"/>
        <v>#DIV/0!</v>
      </c>
      <c r="BA30" t="s">
        <v>342</v>
      </c>
      <c r="BB30">
        <v>0</v>
      </c>
      <c r="BC30">
        <f t="shared" si="34"/>
        <v>0</v>
      </c>
      <c r="BD30" t="e">
        <f t="shared" si="35"/>
        <v>#DIV/0!</v>
      </c>
      <c r="BE30">
        <f t="shared" si="36"/>
        <v>1</v>
      </c>
      <c r="BF30">
        <f t="shared" si="37"/>
        <v>0</v>
      </c>
      <c r="BG30">
        <f t="shared" si="38"/>
        <v>1.2503241663467517</v>
      </c>
      <c r="BH30" t="e">
        <f t="shared" si="39"/>
        <v>#DIV/0!</v>
      </c>
      <c r="BI30" t="e">
        <f t="shared" si="40"/>
        <v>#DIV/0!</v>
      </c>
      <c r="BJ30">
        <f t="shared" si="41"/>
        <v>4.9998399999999998E-2</v>
      </c>
      <c r="BK30">
        <f t="shared" si="42"/>
        <v>2.0998656021503997E-2</v>
      </c>
      <c r="BL30">
        <f t="shared" si="43"/>
        <v>0.41998655999999995</v>
      </c>
      <c r="BM30">
        <f t="shared" si="44"/>
        <v>9.4996959999999991E-2</v>
      </c>
      <c r="BN30">
        <v>6</v>
      </c>
      <c r="BO30">
        <v>0.5</v>
      </c>
      <c r="BP30" t="s">
        <v>285</v>
      </c>
      <c r="BQ30">
        <v>1599835534</v>
      </c>
      <c r="BR30">
        <v>400.822</v>
      </c>
      <c r="BS30">
        <v>399.995</v>
      </c>
      <c r="BT30">
        <v>15.9735</v>
      </c>
      <c r="BU30">
        <v>14.0335</v>
      </c>
      <c r="BV30">
        <v>399.98599999999999</v>
      </c>
      <c r="BW30">
        <v>16.065300000000001</v>
      </c>
      <c r="BX30">
        <v>499.99900000000002</v>
      </c>
      <c r="BY30">
        <v>101.551</v>
      </c>
      <c r="BZ30">
        <v>9.9947300000000003E-2</v>
      </c>
      <c r="CA30">
        <v>23.8065</v>
      </c>
      <c r="CB30">
        <v>23.0078</v>
      </c>
      <c r="CC30">
        <v>999.9</v>
      </c>
      <c r="CD30">
        <v>0</v>
      </c>
      <c r="CE30">
        <v>0</v>
      </c>
      <c r="CF30">
        <v>10016.200000000001</v>
      </c>
      <c r="CG30">
        <v>0</v>
      </c>
      <c r="CH30">
        <v>1.5289399999999999E-3</v>
      </c>
      <c r="CI30">
        <v>4.9998399999999998E-2</v>
      </c>
      <c r="CJ30">
        <v>0</v>
      </c>
      <c r="CK30">
        <v>0</v>
      </c>
      <c r="CL30">
        <v>0</v>
      </c>
      <c r="CM30">
        <v>689.11</v>
      </c>
      <c r="CN30">
        <v>4.9998399999999998E-2</v>
      </c>
      <c r="CO30">
        <v>-13.2</v>
      </c>
      <c r="CP30">
        <v>-2.78</v>
      </c>
      <c r="CQ30">
        <v>35</v>
      </c>
      <c r="CR30">
        <v>39.811999999999998</v>
      </c>
      <c r="CS30">
        <v>37.5</v>
      </c>
      <c r="CT30">
        <v>39.436999999999998</v>
      </c>
      <c r="CU30">
        <v>37.061999999999998</v>
      </c>
      <c r="CV30">
        <v>0</v>
      </c>
      <c r="CW30">
        <v>0</v>
      </c>
      <c r="CX30">
        <v>0</v>
      </c>
      <c r="CY30">
        <v>1217.4000000953699</v>
      </c>
      <c r="CZ30">
        <v>0</v>
      </c>
      <c r="DA30">
        <v>690.68153846153803</v>
      </c>
      <c r="DB30">
        <v>-6.1449572443516098</v>
      </c>
      <c r="DC30">
        <v>5.4017022365333602E-2</v>
      </c>
      <c r="DD30">
        <v>-10.330769230769199</v>
      </c>
      <c r="DE30">
        <v>15</v>
      </c>
      <c r="DF30">
        <v>1599835551</v>
      </c>
      <c r="DG30" t="s">
        <v>347</v>
      </c>
      <c r="DH30">
        <v>1599835551</v>
      </c>
      <c r="DI30">
        <v>1599834258.5999999</v>
      </c>
      <c r="DJ30">
        <v>28</v>
      </c>
      <c r="DK30">
        <v>6.4000000000000001E-2</v>
      </c>
      <c r="DL30">
        <v>2E-3</v>
      </c>
      <c r="DM30">
        <v>0.83599999999999997</v>
      </c>
      <c r="DN30">
        <v>-9.1999999999999998E-2</v>
      </c>
      <c r="DO30">
        <v>400</v>
      </c>
      <c r="DP30">
        <v>12</v>
      </c>
      <c r="DQ30">
        <v>0.47</v>
      </c>
      <c r="DR30">
        <v>0.02</v>
      </c>
      <c r="DS30">
        <v>0.79437482500000001</v>
      </c>
      <c r="DT30">
        <v>0.15665127579737201</v>
      </c>
      <c r="DU30">
        <v>2.9361048921902898E-2</v>
      </c>
      <c r="DV30">
        <v>1</v>
      </c>
      <c r="DW30">
        <v>690.64771428571396</v>
      </c>
      <c r="DX30">
        <v>-2.0122896281799298</v>
      </c>
      <c r="DY30">
        <v>2.01029647524124</v>
      </c>
      <c r="DZ30">
        <v>0</v>
      </c>
      <c r="EA30">
        <v>1.93556975</v>
      </c>
      <c r="EB30">
        <v>3.00525703564729E-2</v>
      </c>
      <c r="EC30">
        <v>3.0181115681001602E-3</v>
      </c>
      <c r="ED30">
        <v>1</v>
      </c>
      <c r="EE30">
        <v>2</v>
      </c>
      <c r="EF30">
        <v>3</v>
      </c>
      <c r="EG30" t="s">
        <v>292</v>
      </c>
      <c r="EH30">
        <v>100</v>
      </c>
      <c r="EI30">
        <v>100</v>
      </c>
      <c r="EJ30">
        <v>0.83599999999999997</v>
      </c>
      <c r="EK30">
        <v>-9.1800000000000007E-2</v>
      </c>
      <c r="EL30">
        <v>0.772199999999998</v>
      </c>
      <c r="EM30">
        <v>0</v>
      </c>
      <c r="EN30">
        <v>0</v>
      </c>
      <c r="EO30">
        <v>0</v>
      </c>
      <c r="EP30">
        <v>-9.1815000000000396E-2</v>
      </c>
      <c r="EQ30">
        <v>0</v>
      </c>
      <c r="ER30">
        <v>0</v>
      </c>
      <c r="ES30">
        <v>0</v>
      </c>
      <c r="ET30">
        <v>-1</v>
      </c>
      <c r="EU30">
        <v>-1</v>
      </c>
      <c r="EV30">
        <v>-1</v>
      </c>
      <c r="EW30">
        <v>-1</v>
      </c>
      <c r="EX30">
        <v>21.5</v>
      </c>
      <c r="EY30">
        <v>21.3</v>
      </c>
      <c r="EZ30">
        <v>2</v>
      </c>
      <c r="FA30">
        <v>402.505</v>
      </c>
      <c r="FB30">
        <v>502.20699999999999</v>
      </c>
      <c r="FC30">
        <v>23.143799999999999</v>
      </c>
      <c r="FD30">
        <v>23.765599999999999</v>
      </c>
      <c r="FE30">
        <v>30.0002</v>
      </c>
      <c r="FF30">
        <v>23.742799999999999</v>
      </c>
      <c r="FG30">
        <v>23.712399999999999</v>
      </c>
      <c r="FH30">
        <v>21.004899999999999</v>
      </c>
      <c r="FI30">
        <v>61.607100000000003</v>
      </c>
      <c r="FJ30">
        <v>44.195999999999998</v>
      </c>
      <c r="FK30">
        <v>23.143799999999999</v>
      </c>
      <c r="FL30">
        <v>400</v>
      </c>
      <c r="FM30">
        <v>13.9643</v>
      </c>
      <c r="FN30">
        <v>102.86199999999999</v>
      </c>
      <c r="FO30">
        <v>102.499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/>
  </sheetViews>
  <sheetFormatPr defaultRowHeight="14.5" x14ac:dyDescent="0.35"/>
  <sheetData>
    <row r="1" spans="1:2" x14ac:dyDescent="0.35">
      <c r="A1" t="s">
        <v>0</v>
      </c>
      <c r="B1" t="s">
        <v>1</v>
      </c>
    </row>
    <row r="2" spans="1:2" x14ac:dyDescent="0.35">
      <c r="A2" t="s">
        <v>2</v>
      </c>
      <c r="B2" t="s">
        <v>3</v>
      </c>
    </row>
    <row r="3" spans="1:2" x14ac:dyDescent="0.35">
      <c r="A3" t="s">
        <v>4</v>
      </c>
      <c r="B3" t="s">
        <v>5</v>
      </c>
    </row>
    <row r="4" spans="1:2" x14ac:dyDescent="0.35">
      <c r="A4" t="s">
        <v>6</v>
      </c>
      <c r="B4" t="s">
        <v>7</v>
      </c>
    </row>
    <row r="5" spans="1:2" x14ac:dyDescent="0.35">
      <c r="A5" t="s">
        <v>8</v>
      </c>
      <c r="B5" t="s">
        <v>9</v>
      </c>
    </row>
    <row r="6" spans="1:2" x14ac:dyDescent="0.35">
      <c r="A6" t="s">
        <v>10</v>
      </c>
      <c r="B6" t="s">
        <v>11</v>
      </c>
    </row>
    <row r="7" spans="1:2" x14ac:dyDescent="0.35">
      <c r="A7" t="s">
        <v>12</v>
      </c>
      <c r="B7" t="s">
        <v>13</v>
      </c>
    </row>
    <row r="8" spans="1:2" x14ac:dyDescent="0.35">
      <c r="A8" t="s">
        <v>14</v>
      </c>
      <c r="B8" t="s">
        <v>15</v>
      </c>
    </row>
    <row r="9" spans="1:2" x14ac:dyDescent="0.35">
      <c r="A9" t="s">
        <v>16</v>
      </c>
      <c r="B9" t="s">
        <v>17</v>
      </c>
    </row>
    <row r="10" spans="1:2" x14ac:dyDescent="0.35">
      <c r="A10" t="s">
        <v>18</v>
      </c>
      <c r="B10" t="s">
        <v>19</v>
      </c>
    </row>
    <row r="11" spans="1:2" x14ac:dyDescent="0.35">
      <c r="A11" t="s">
        <v>20</v>
      </c>
      <c r="B11" t="s">
        <v>19</v>
      </c>
    </row>
    <row r="12" spans="1:2" x14ac:dyDescent="0.35">
      <c r="A12" t="s">
        <v>21</v>
      </c>
      <c r="B12" t="s">
        <v>17</v>
      </c>
    </row>
    <row r="13" spans="1:2" x14ac:dyDescent="0.35">
      <c r="A13" t="s">
        <v>22</v>
      </c>
      <c r="B13" t="s">
        <v>11</v>
      </c>
    </row>
    <row r="14" spans="1:2" x14ac:dyDescent="0.35">
      <c r="A14" t="s">
        <v>23</v>
      </c>
      <c r="B14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Measurements</vt:lpstr>
      <vt:lpstr>Remarks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Stevens</dc:creator>
  <cp:lastModifiedBy>James Stevens</cp:lastModifiedBy>
  <dcterms:created xsi:type="dcterms:W3CDTF">2020-09-11T09:45:11Z</dcterms:created>
  <dcterms:modified xsi:type="dcterms:W3CDTF">2020-09-21T13:52:14Z</dcterms:modified>
</cp:coreProperties>
</file>